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60" windowWidth="12120" windowHeight="8970" activeTab="1"/>
  </bookViews>
  <sheets>
    <sheet name="Výpočet ohřívače" sheetId="1" r:id="rId1"/>
    <sheet name="Výpočet prodl. kabelu." sheetId="2" r:id="rId2"/>
  </sheets>
  <definedNames/>
  <calcPr fullCalcOnLoad="1"/>
</workbook>
</file>

<file path=xl/sharedStrings.xml><?xml version="1.0" encoding="utf-8"?>
<sst xmlns="http://schemas.openxmlformats.org/spreadsheetml/2006/main" count="210" uniqueCount="124">
  <si>
    <t>Topný výkon (kW)</t>
  </si>
  <si>
    <t>Množství vzduchu za studena (l/min)</t>
  </si>
  <si>
    <t>Cílová teplota  st. Celsia</t>
  </si>
  <si>
    <t>Teplota nasávaného vzduchu st. C</t>
  </si>
  <si>
    <t>kW</t>
  </si>
  <si>
    <t>l/min</t>
  </si>
  <si>
    <t>l/min při</t>
  </si>
  <si>
    <t>stupních Celsia</t>
  </si>
  <si>
    <t>výstup</t>
  </si>
  <si>
    <t>Výstupní profil otvoru obdélník A</t>
  </si>
  <si>
    <t xml:space="preserve">     xB</t>
  </si>
  <si>
    <t>Rychlost vzduchu ve výstupním profilu</t>
  </si>
  <si>
    <t>m/s</t>
  </si>
  <si>
    <t>mm</t>
  </si>
  <si>
    <t xml:space="preserve">Výstupní  průměr </t>
  </si>
  <si>
    <t>Množství vzduchu za tepla (l/min)</t>
  </si>
  <si>
    <t xml:space="preserve">          Pomocný výpočet pro určení výkonu dmychadla z potřebného množství horkého vzduchu.</t>
  </si>
  <si>
    <t>km/h</t>
  </si>
  <si>
    <t>VULCANE E</t>
  </si>
  <si>
    <t>ROBUST</t>
  </si>
  <si>
    <t>AIRPACK</t>
  </si>
  <si>
    <t>SILENCE</t>
  </si>
  <si>
    <t>ASO</t>
  </si>
  <si>
    <t>400 V</t>
  </si>
  <si>
    <t>230 V</t>
  </si>
  <si>
    <t>kPa</t>
  </si>
  <si>
    <t>GHIBLI</t>
  </si>
  <si>
    <t>Pouze ohřívač vzduchu</t>
  </si>
  <si>
    <t>Pouze dmychadlo</t>
  </si>
  <si>
    <t>Přístroj</t>
  </si>
  <si>
    <t>FORTE S3</t>
  </si>
  <si>
    <t>HOT JET</t>
  </si>
  <si>
    <t xml:space="preserve">      Použitelné dmychadlo - ohřívač pro uvedený výkon    </t>
  </si>
  <si>
    <t>výkon</t>
  </si>
  <si>
    <t>MINOR</t>
  </si>
  <si>
    <t>Výstup</t>
  </si>
  <si>
    <r>
      <t>o</t>
    </r>
    <r>
      <rPr>
        <b/>
        <sz val="14"/>
        <rFont val="Arial CE"/>
        <family val="2"/>
      </rPr>
      <t>C</t>
    </r>
  </si>
  <si>
    <t>Dmych. l/min</t>
  </si>
  <si>
    <t xml:space="preserve">      Množství vzduchu za studena</t>
  </si>
  <si>
    <t>Požadovaný  statický tlak v kPa</t>
  </si>
  <si>
    <t>DIODE  S, PID</t>
  </si>
  <si>
    <t xml:space="preserve">                                        Výpočet potřebného topného výkonu.</t>
  </si>
  <si>
    <r>
      <t xml:space="preserve">l/min při 20 </t>
    </r>
    <r>
      <rPr>
        <vertAlign val="superscript"/>
        <sz val="11"/>
        <color indexed="58"/>
        <rFont val="Arial CE"/>
        <family val="2"/>
      </rPr>
      <t>o</t>
    </r>
    <r>
      <rPr>
        <sz val="11"/>
        <color indexed="58"/>
        <rFont val="Arial CE"/>
        <family val="2"/>
      </rPr>
      <t>C</t>
    </r>
  </si>
  <si>
    <t>Poznámky:</t>
  </si>
  <si>
    <r>
      <t xml:space="preserve"> </t>
    </r>
    <r>
      <rPr>
        <b/>
        <sz val="11"/>
        <color indexed="10"/>
        <rFont val="Arial CE"/>
        <family val="2"/>
      </rPr>
      <t>V seznamu přístrojů jsou červeně zobrazeny údaje, které v rozmezí (0,8 - 1,6) odpovídají hodnotám výpočtu.</t>
    </r>
    <r>
      <rPr>
        <b/>
        <sz val="11"/>
        <rFont val="Arial CE"/>
        <family val="2"/>
      </rPr>
      <t xml:space="preserve">         </t>
    </r>
  </si>
  <si>
    <t>Přepočet výkonu z 380V na 400V v naší el. síti. Topná tělesa mají uvedeno např. 380 - 440V , 5000W - 6700W.</t>
  </si>
  <si>
    <t>Pak skutečný výkon v naší síti bude.</t>
  </si>
  <si>
    <t>V</t>
  </si>
  <si>
    <t>Jan REZEK - HYDROISOL, U lomu 3, 373 16, Dobrá Voda u Českých Budějovic.</t>
  </si>
  <si>
    <t>WELDING PEN</t>
  </si>
  <si>
    <t>Napětí</t>
  </si>
  <si>
    <t>Délka</t>
  </si>
  <si>
    <t xml:space="preserve">Celkový příkon </t>
  </si>
  <si>
    <t>Průřez drátu</t>
  </si>
  <si>
    <t>Výkon přístroje</t>
  </si>
  <si>
    <t>[V]</t>
  </si>
  <si>
    <t>[kW]</t>
  </si>
  <si>
    <t>[metry]</t>
  </si>
  <si>
    <t xml:space="preserve">          Ztráta výkonu by neměla přesáhnout 15%.</t>
  </si>
  <si>
    <t>KONTROLA  -  NÁVRH PRODLUŽOVACÍHO  KABELU</t>
  </si>
  <si>
    <t>Každý metr kabelu</t>
  </si>
  <si>
    <t>ohřívá výkon</t>
  </si>
  <si>
    <t>[W]</t>
  </si>
  <si>
    <t>Napětí na přístroji</t>
  </si>
  <si>
    <t xml:space="preserve">Ztráta výkonu </t>
  </si>
  <si>
    <t>[%]</t>
  </si>
  <si>
    <t>Ztrátový výkon v celé</t>
  </si>
  <si>
    <t>délce kabelu</t>
  </si>
  <si>
    <t xml:space="preserve">                     pro přenos výkonu dvěma dráty 230V (fáze,nula), 400V (fáze1, fáze2).   </t>
  </si>
  <si>
    <t xml:space="preserve">Po připojení na prodlužovací kabel se takto změní základní parametry. </t>
  </si>
  <si>
    <r>
      <t xml:space="preserve"> [mm</t>
    </r>
    <r>
      <rPr>
        <vertAlign val="superscript"/>
        <sz val="12"/>
        <rFont val="Arial CE"/>
        <family val="0"/>
      </rPr>
      <t>2]</t>
    </r>
  </si>
  <si>
    <r>
      <t>Kabely se vyrábí v řadě: 1; 1,5; 2,5; 4; 6; 10; 16mm</t>
    </r>
    <r>
      <rPr>
        <vertAlign val="superscript"/>
        <sz val="14"/>
        <rFont val="Arial CE"/>
        <family val="0"/>
      </rPr>
      <t>2</t>
    </r>
    <r>
      <rPr>
        <sz val="14"/>
        <rFont val="Arial CE"/>
        <family val="0"/>
      </rPr>
      <t>.</t>
    </r>
  </si>
  <si>
    <t>Proud</t>
  </si>
  <si>
    <t>[A]</t>
  </si>
  <si>
    <t xml:space="preserve">               Nepřekračovat proud [A]</t>
  </si>
  <si>
    <t>VARIMAT 400V, 5,5kW</t>
  </si>
  <si>
    <t>PŘÍSTROJE</t>
  </si>
  <si>
    <t>Délka kabelu</t>
  </si>
  <si>
    <t>100m</t>
  </si>
  <si>
    <t>200m</t>
  </si>
  <si>
    <t>Způsob připojení</t>
  </si>
  <si>
    <t>F1,F2</t>
  </si>
  <si>
    <t>F3,N</t>
  </si>
  <si>
    <t>Kabel</t>
  </si>
  <si>
    <t>trvale připojené</t>
  </si>
  <si>
    <t>může být v několika kusech</t>
  </si>
  <si>
    <r>
      <t>(4)5 x 4mm</t>
    </r>
    <r>
      <rPr>
        <vertAlign val="superscript"/>
        <sz val="12"/>
        <rFont val="Arial CE"/>
        <family val="0"/>
      </rPr>
      <t>2</t>
    </r>
  </si>
  <si>
    <r>
      <t>(4)5 x 2,5mm</t>
    </r>
    <r>
      <rPr>
        <vertAlign val="superscript"/>
        <sz val="12"/>
        <rFont val="Arial CE"/>
        <family val="0"/>
      </rPr>
      <t>2</t>
    </r>
  </si>
  <si>
    <t>VARIMAT 230V, 4,9kW</t>
  </si>
  <si>
    <r>
      <t>3  x  4mm</t>
    </r>
    <r>
      <rPr>
        <vertAlign val="superscript"/>
        <sz val="12"/>
        <rFont val="Arial CE"/>
        <family val="0"/>
      </rPr>
      <t>2</t>
    </r>
  </si>
  <si>
    <r>
      <t>3  x  6mm</t>
    </r>
    <r>
      <rPr>
        <vertAlign val="superscript"/>
        <sz val="12"/>
        <rFont val="Arial CE"/>
        <family val="0"/>
      </rPr>
      <t>2</t>
    </r>
  </si>
  <si>
    <t>150m</t>
  </si>
  <si>
    <r>
      <t>3 x 10mm</t>
    </r>
    <r>
      <rPr>
        <vertAlign val="superscript"/>
        <sz val="12"/>
        <rFont val="Arial CE"/>
        <family val="0"/>
      </rPr>
      <t>2</t>
    </r>
  </si>
  <si>
    <r>
      <t>3 x 2,5mm</t>
    </r>
    <r>
      <rPr>
        <vertAlign val="superscript"/>
        <sz val="12"/>
        <rFont val="Arial CE"/>
        <family val="0"/>
      </rPr>
      <t>2</t>
    </r>
  </si>
  <si>
    <r>
      <t>3 x 4mm</t>
    </r>
    <r>
      <rPr>
        <vertAlign val="superscript"/>
        <sz val="12"/>
        <rFont val="Arial CE"/>
        <family val="0"/>
      </rPr>
      <t>2</t>
    </r>
  </si>
  <si>
    <t>F,N</t>
  </si>
  <si>
    <t xml:space="preserve">                           Takto je to u svařovacích přístrojů a automatů LEISTER.</t>
  </si>
  <si>
    <t xml:space="preserve">                 Přístroje mají rezervu výkonu, automatická regulace si s tím poradí.</t>
  </si>
  <si>
    <t>průřezu drátu</t>
  </si>
  <si>
    <t>O</t>
  </si>
  <si>
    <t>Výpočet</t>
  </si>
  <si>
    <t>TRIAC ST, AT</t>
  </si>
  <si>
    <t>MISTRÁL 6 SYSTÉM</t>
  </si>
  <si>
    <t>LE MINI (SENZOR, KIT)</t>
  </si>
  <si>
    <r>
      <t xml:space="preserve">LHS41S/L </t>
    </r>
    <r>
      <rPr>
        <sz val="8"/>
        <rFont val="Arial CE"/>
        <family val="2"/>
      </rPr>
      <t>(CLASSIS, PREMIUM, SYSTÉM)</t>
    </r>
  </si>
  <si>
    <r>
      <t>LHS41S/L</t>
    </r>
    <r>
      <rPr>
        <sz val="8"/>
        <rFont val="Arial CE"/>
        <family val="2"/>
      </rPr>
      <t xml:space="preserve"> (CLASSIS, PREMIUM, SYSTÉM)</t>
    </r>
  </si>
  <si>
    <r>
      <t xml:space="preserve">LHS15 </t>
    </r>
    <r>
      <rPr>
        <sz val="8"/>
        <rFont val="Arial CE"/>
        <family val="2"/>
      </rPr>
      <t>(CLASSYS, PREMIUM, SYSTÉM)</t>
    </r>
  </si>
  <si>
    <r>
      <t xml:space="preserve">LHS21S </t>
    </r>
    <r>
      <rPr>
        <sz val="8"/>
        <rFont val="Arial CE"/>
        <family val="2"/>
      </rPr>
      <t>(CLASSIS, PREMIUM, SYSTÉM)</t>
    </r>
  </si>
  <si>
    <r>
      <t xml:space="preserve">LHS21L </t>
    </r>
    <r>
      <rPr>
        <sz val="8"/>
        <rFont val="Arial CE"/>
        <family val="2"/>
      </rPr>
      <t>(CLASSIS, PREMIUM, SYSTÉM)</t>
    </r>
  </si>
  <si>
    <t>LHS91</t>
  </si>
  <si>
    <t>LE DF 5000</t>
  </si>
  <si>
    <t>LE DF 10000</t>
  </si>
  <si>
    <t>LE HT 10000</t>
  </si>
  <si>
    <r>
      <t xml:space="preserve">HOTWIND </t>
    </r>
    <r>
      <rPr>
        <sz val="8"/>
        <rFont val="Arial CE"/>
        <family val="2"/>
      </rPr>
      <t>PREMIUM/SYSTÉM</t>
    </r>
  </si>
  <si>
    <t>ELEKTRON  ST</t>
  </si>
  <si>
    <t>Zapalovač kotle</t>
  </si>
  <si>
    <t xml:space="preserve">                                       Tabulku sestavil ing. Šimák  únor  2015.</t>
  </si>
  <si>
    <t xml:space="preserve">                                      Tabulku sestavil ing. Šimák únor 2015</t>
  </si>
  <si>
    <t>2 xTRIAC ST , 2x1,55kW</t>
  </si>
  <si>
    <t>2 x TRIAC ST , 2x1,55kW</t>
  </si>
  <si>
    <t>1 x TRIAC ST, 1x1,55kW</t>
  </si>
  <si>
    <t>2 xTRIAC ST, 2x1,55kW</t>
  </si>
  <si>
    <t>IGNITER BM4</t>
  </si>
  <si>
    <t>IGNITER BR4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</si>
</sst>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E+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34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6"/>
      <name val="Arial CE"/>
      <family val="2"/>
    </font>
    <font>
      <b/>
      <sz val="14"/>
      <color indexed="12"/>
      <name val="Arial CE"/>
      <family val="2"/>
    </font>
    <font>
      <b/>
      <vertAlign val="superscript"/>
      <sz val="14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1"/>
      <color indexed="10"/>
      <name val="Arial CE"/>
      <family val="2"/>
    </font>
    <font>
      <sz val="11"/>
      <color indexed="12"/>
      <name val="Arial CE"/>
      <family val="2"/>
    </font>
    <font>
      <sz val="11"/>
      <color indexed="58"/>
      <name val="Arial CE"/>
      <family val="2"/>
    </font>
    <font>
      <vertAlign val="superscript"/>
      <sz val="11"/>
      <color indexed="58"/>
      <name val="Arial CE"/>
      <family val="2"/>
    </font>
    <font>
      <b/>
      <sz val="26"/>
      <color indexed="12"/>
      <name val="Arial CE"/>
      <family val="2"/>
    </font>
    <font>
      <i/>
      <sz val="14"/>
      <name val="Arial CE"/>
      <family val="2"/>
    </font>
    <font>
      <i/>
      <sz val="10"/>
      <name val="Arial CE"/>
      <family val="2"/>
    </font>
    <font>
      <b/>
      <sz val="20"/>
      <color indexed="12"/>
      <name val="Arial CE"/>
      <family val="2"/>
    </font>
    <font>
      <b/>
      <sz val="18"/>
      <color indexed="12"/>
      <name val="Arial CE"/>
      <family val="2"/>
    </font>
    <font>
      <sz val="18"/>
      <name val="Arial CE"/>
      <family val="0"/>
    </font>
    <font>
      <sz val="20"/>
      <name val="Arial CE"/>
      <family val="0"/>
    </font>
    <font>
      <sz val="18"/>
      <color indexed="53"/>
      <name val="Arial CE"/>
      <family val="0"/>
    </font>
    <font>
      <vertAlign val="superscript"/>
      <sz val="12"/>
      <name val="Arial CE"/>
      <family val="0"/>
    </font>
    <font>
      <sz val="14"/>
      <color indexed="12"/>
      <name val="Arial CE"/>
      <family val="0"/>
    </font>
    <font>
      <i/>
      <sz val="16"/>
      <color indexed="52"/>
      <name val="Arial CE"/>
      <family val="0"/>
    </font>
    <font>
      <vertAlign val="superscript"/>
      <sz val="14"/>
      <name val="Arial CE"/>
      <family val="0"/>
    </font>
    <font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0"/>
    </font>
    <font>
      <b/>
      <sz val="12"/>
      <color indexed="10"/>
      <name val="Arial CE"/>
      <family val="0"/>
    </font>
    <font>
      <b/>
      <sz val="10"/>
      <color indexed="10"/>
      <name val="Arial"/>
      <family val="2"/>
    </font>
    <font>
      <sz val="8"/>
      <name val="Arial CE"/>
      <family val="2"/>
    </font>
    <font>
      <sz val="9"/>
      <name val="Arial CE"/>
      <family val="2"/>
    </font>
  </fonts>
  <fills count="2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lightGray">
        <fgColor indexed="47"/>
        <bgColor indexed="52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ck"/>
      <bottom style="medium"/>
    </border>
    <border>
      <left>
        <color indexed="63"/>
      </left>
      <right style="thin"/>
      <top style="thick"/>
      <bottom style="thick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dashed"/>
      <right style="dashed"/>
      <top style="dashed"/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0" xfId="0" applyFill="1" applyBorder="1" applyAlignment="1">
      <alignment/>
    </xf>
    <xf numFmtId="0" fontId="2" fillId="4" borderId="0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2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7" borderId="0" xfId="0" applyFill="1" applyBorder="1" applyAlignment="1">
      <alignment/>
    </xf>
    <xf numFmtId="0" fontId="0" fillId="4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4" borderId="0" xfId="0" applyFont="1" applyFill="1" applyBorder="1" applyAlignment="1">
      <alignment horizontal="right"/>
    </xf>
    <xf numFmtId="0" fontId="5" fillId="5" borderId="0" xfId="0" applyFont="1" applyFill="1" applyBorder="1" applyAlignment="1">
      <alignment/>
    </xf>
    <xf numFmtId="0" fontId="1" fillId="8" borderId="3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8" borderId="2" xfId="0" applyFont="1" applyFill="1" applyBorder="1" applyAlignment="1">
      <alignment/>
    </xf>
    <xf numFmtId="0" fontId="4" fillId="7" borderId="3" xfId="0" applyFont="1" applyFill="1" applyBorder="1" applyAlignment="1">
      <alignment/>
    </xf>
    <xf numFmtId="0" fontId="3" fillId="7" borderId="1" xfId="0" applyFont="1" applyFill="1" applyBorder="1" applyAlignment="1">
      <alignment/>
    </xf>
    <xf numFmtId="0" fontId="4" fillId="7" borderId="1" xfId="0" applyFont="1" applyFill="1" applyBorder="1" applyAlignment="1">
      <alignment/>
    </xf>
    <xf numFmtId="0" fontId="0" fillId="7" borderId="2" xfId="0" applyFill="1" applyBorder="1" applyAlignment="1">
      <alignment/>
    </xf>
    <xf numFmtId="0" fontId="1" fillId="7" borderId="1" xfId="0" applyFont="1" applyFill="1" applyBorder="1" applyAlignment="1">
      <alignment/>
    </xf>
    <xf numFmtId="0" fontId="2" fillId="9" borderId="2" xfId="0" applyFont="1" applyFill="1" applyBorder="1" applyAlignment="1">
      <alignment/>
    </xf>
    <xf numFmtId="0" fontId="2" fillId="10" borderId="2" xfId="0" applyFont="1" applyFill="1" applyBorder="1" applyAlignment="1">
      <alignment/>
    </xf>
    <xf numFmtId="1" fontId="3" fillId="7" borderId="1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2" xfId="0" applyFill="1" applyBorder="1" applyAlignment="1">
      <alignment/>
    </xf>
    <xf numFmtId="0" fontId="0" fillId="11" borderId="1" xfId="0" applyFill="1" applyBorder="1" applyAlignment="1">
      <alignment/>
    </xf>
    <xf numFmtId="0" fontId="5" fillId="8" borderId="4" xfId="0" applyFont="1" applyFill="1" applyBorder="1" applyAlignment="1">
      <alignment/>
    </xf>
    <xf numFmtId="0" fontId="5" fillId="8" borderId="5" xfId="0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1" fillId="7" borderId="4" xfId="0" applyFont="1" applyFill="1" applyBorder="1" applyAlignment="1">
      <alignment/>
    </xf>
    <xf numFmtId="1" fontId="3" fillId="7" borderId="5" xfId="0" applyNumberFormat="1" applyFont="1" applyFill="1" applyBorder="1" applyAlignment="1">
      <alignment/>
    </xf>
    <xf numFmtId="0" fontId="8" fillId="7" borderId="5" xfId="0" applyFont="1" applyFill="1" applyBorder="1" applyAlignment="1">
      <alignment/>
    </xf>
    <xf numFmtId="0" fontId="3" fillId="7" borderId="5" xfId="0" applyFont="1" applyFill="1" applyBorder="1" applyAlignment="1">
      <alignment/>
    </xf>
    <xf numFmtId="0" fontId="7" fillId="7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7" xfId="0" applyFont="1" applyFill="1" applyBorder="1" applyAlignment="1">
      <alignment horizontal="right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11" borderId="9" xfId="0" applyFill="1" applyBorder="1" applyAlignment="1">
      <alignment/>
    </xf>
    <xf numFmtId="0" fontId="0" fillId="3" borderId="10" xfId="0" applyFill="1" applyBorder="1" applyAlignment="1">
      <alignment/>
    </xf>
    <xf numFmtId="0" fontId="2" fillId="12" borderId="11" xfId="0" applyFont="1" applyFill="1" applyBorder="1" applyAlignment="1">
      <alignment/>
    </xf>
    <xf numFmtId="0" fontId="0" fillId="8" borderId="1" xfId="0" applyFill="1" applyBorder="1" applyAlignment="1">
      <alignment/>
    </xf>
    <xf numFmtId="0" fontId="2" fillId="11" borderId="11" xfId="0" applyFont="1" applyFill="1" applyBorder="1" applyAlignment="1">
      <alignment/>
    </xf>
    <xf numFmtId="0" fontId="0" fillId="13" borderId="1" xfId="0" applyFill="1" applyBorder="1" applyAlignment="1">
      <alignment/>
    </xf>
    <xf numFmtId="0" fontId="9" fillId="3" borderId="0" xfId="0" applyFont="1" applyFill="1" applyAlignment="1">
      <alignment/>
    </xf>
    <xf numFmtId="0" fontId="0" fillId="5" borderId="0" xfId="0" applyFill="1" applyAlignment="1">
      <alignment/>
    </xf>
    <xf numFmtId="0" fontId="5" fillId="2" borderId="3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8" borderId="1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0" fontId="11" fillId="2" borderId="11" xfId="0" applyFont="1" applyFill="1" applyBorder="1" applyAlignment="1">
      <alignment/>
    </xf>
    <xf numFmtId="0" fontId="11" fillId="12" borderId="11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0" fontId="11" fillId="3" borderId="9" xfId="0" applyFont="1" applyFill="1" applyBorder="1" applyAlignment="1">
      <alignment/>
    </xf>
    <xf numFmtId="0" fontId="12" fillId="2" borderId="11" xfId="0" applyFont="1" applyFill="1" applyBorder="1" applyAlignment="1">
      <alignment horizontal="center"/>
    </xf>
    <xf numFmtId="0" fontId="12" fillId="2" borderId="9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164" fontId="1" fillId="7" borderId="3" xfId="0" applyNumberFormat="1" applyFont="1" applyFill="1" applyBorder="1" applyAlignment="1">
      <alignment/>
    </xf>
    <xf numFmtId="164" fontId="2" fillId="9" borderId="1" xfId="0" applyNumberFormat="1" applyFont="1" applyFill="1" applyBorder="1" applyAlignment="1">
      <alignment/>
    </xf>
    <xf numFmtId="164" fontId="2" fillId="3" borderId="0" xfId="0" applyNumberFormat="1" applyFont="1" applyFill="1" applyBorder="1" applyAlignment="1">
      <alignment/>
    </xf>
    <xf numFmtId="164" fontId="2" fillId="10" borderId="1" xfId="0" applyNumberFormat="1" applyFont="1" applyFill="1" applyBorder="1" applyAlignment="1">
      <alignment/>
    </xf>
    <xf numFmtId="0" fontId="0" fillId="3" borderId="0" xfId="0" applyFill="1" applyAlignment="1">
      <alignment horizontal="right"/>
    </xf>
    <xf numFmtId="164" fontId="14" fillId="7" borderId="4" xfId="0" applyNumberFormat="1" applyFont="1" applyFill="1" applyBorder="1" applyAlignment="1">
      <alignment/>
    </xf>
    <xf numFmtId="0" fontId="14" fillId="7" borderId="6" xfId="0" applyFont="1" applyFill="1" applyBorder="1" applyAlignment="1">
      <alignment/>
    </xf>
    <xf numFmtId="164" fontId="6" fillId="14" borderId="7" xfId="0" applyNumberFormat="1" applyFont="1" applyFill="1" applyBorder="1" applyAlignment="1">
      <alignment/>
    </xf>
    <xf numFmtId="0" fontId="6" fillId="14" borderId="12" xfId="0" applyFont="1" applyFill="1" applyBorder="1" applyAlignment="1">
      <alignment/>
    </xf>
    <xf numFmtId="1" fontId="6" fillId="2" borderId="12" xfId="0" applyNumberFormat="1" applyFont="1" applyFill="1" applyBorder="1" applyAlignment="1">
      <alignment/>
    </xf>
    <xf numFmtId="0" fontId="1" fillId="11" borderId="7" xfId="0" applyFont="1" applyFill="1" applyBorder="1" applyAlignment="1" applyProtection="1">
      <alignment/>
      <protection/>
    </xf>
    <xf numFmtId="0" fontId="1" fillId="11" borderId="6" xfId="0" applyFont="1" applyFill="1" applyBorder="1" applyAlignment="1">
      <alignment/>
    </xf>
    <xf numFmtId="0" fontId="15" fillId="15" borderId="13" xfId="0" applyFont="1" applyFill="1" applyBorder="1" applyAlignment="1" applyProtection="1">
      <alignment/>
      <protection locked="0"/>
    </xf>
    <xf numFmtId="1" fontId="17" fillId="7" borderId="4" xfId="0" applyNumberFormat="1" applyFont="1" applyFill="1" applyBorder="1" applyAlignment="1">
      <alignment/>
    </xf>
    <xf numFmtId="0" fontId="18" fillId="7" borderId="6" xfId="0" applyFont="1" applyFill="1" applyBorder="1" applyAlignment="1">
      <alignment/>
    </xf>
    <xf numFmtId="0" fontId="0" fillId="3" borderId="14" xfId="0" applyFill="1" applyBorder="1" applyAlignment="1">
      <alignment/>
    </xf>
    <xf numFmtId="0" fontId="0" fillId="16" borderId="13" xfId="0" applyFill="1" applyBorder="1" applyAlignment="1" applyProtection="1">
      <alignment/>
      <protection locked="0"/>
    </xf>
    <xf numFmtId="164" fontId="1" fillId="7" borderId="15" xfId="0" applyNumberFormat="1" applyFont="1" applyFill="1" applyBorder="1" applyAlignment="1">
      <alignment/>
    </xf>
    <xf numFmtId="0" fontId="0" fillId="7" borderId="16" xfId="0" applyFill="1" applyBorder="1" applyAlignment="1">
      <alignment/>
    </xf>
    <xf numFmtId="0" fontId="2" fillId="16" borderId="13" xfId="0" applyFont="1" applyFill="1" applyBorder="1" applyAlignment="1" applyProtection="1">
      <alignment/>
      <protection locked="0"/>
    </xf>
    <xf numFmtId="1" fontId="16" fillId="9" borderId="17" xfId="0" applyNumberFormat="1" applyFont="1" applyFill="1" applyBorder="1" applyAlignment="1" applyProtection="1">
      <alignment/>
      <protection/>
    </xf>
    <xf numFmtId="0" fontId="16" fillId="9" borderId="17" xfId="0" applyFont="1" applyFill="1" applyBorder="1" applyAlignment="1" applyProtection="1">
      <alignment/>
      <protection/>
    </xf>
    <xf numFmtId="0" fontId="0" fillId="17" borderId="14" xfId="0" applyFill="1" applyBorder="1" applyAlignment="1">
      <alignment/>
    </xf>
    <xf numFmtId="0" fontId="0" fillId="17" borderId="0" xfId="0" applyFill="1" applyAlignment="1">
      <alignment/>
    </xf>
    <xf numFmtId="0" fontId="0" fillId="12" borderId="0" xfId="0" applyFill="1" applyAlignment="1">
      <alignment/>
    </xf>
    <xf numFmtId="0" fontId="1" fillId="18" borderId="18" xfId="0" applyFont="1" applyFill="1" applyBorder="1" applyAlignment="1">
      <alignment horizontal="center"/>
    </xf>
    <xf numFmtId="0" fontId="1" fillId="18" borderId="18" xfId="0" applyFont="1" applyFill="1" applyBorder="1" applyAlignment="1">
      <alignment/>
    </xf>
    <xf numFmtId="0" fontId="20" fillId="8" borderId="4" xfId="0" applyFont="1" applyFill="1" applyBorder="1" applyAlignment="1">
      <alignment/>
    </xf>
    <xf numFmtId="0" fontId="0" fillId="8" borderId="5" xfId="0" applyFill="1" applyBorder="1" applyAlignment="1">
      <alignment/>
    </xf>
    <xf numFmtId="0" fontId="0" fillId="8" borderId="6" xfId="0" applyFill="1" applyBorder="1" applyAlignment="1">
      <alignment/>
    </xf>
    <xf numFmtId="0" fontId="0" fillId="12" borderId="19" xfId="0" applyFill="1" applyBorder="1" applyAlignment="1">
      <alignment/>
    </xf>
    <xf numFmtId="0" fontId="0" fillId="12" borderId="20" xfId="0" applyFill="1" applyBorder="1" applyAlignment="1">
      <alignment/>
    </xf>
    <xf numFmtId="0" fontId="0" fillId="12" borderId="21" xfId="0" applyFill="1" applyBorder="1" applyAlignment="1">
      <alignment/>
    </xf>
    <xf numFmtId="0" fontId="0" fillId="12" borderId="22" xfId="0" applyFill="1" applyBorder="1" applyAlignment="1">
      <alignment/>
    </xf>
    <xf numFmtId="0" fontId="0" fillId="12" borderId="0" xfId="0" applyFill="1" applyBorder="1" applyAlignment="1">
      <alignment/>
    </xf>
    <xf numFmtId="0" fontId="0" fillId="12" borderId="23" xfId="0" applyFill="1" applyBorder="1" applyAlignment="1">
      <alignment/>
    </xf>
    <xf numFmtId="0" fontId="19" fillId="12" borderId="0" xfId="0" applyFont="1" applyFill="1" applyBorder="1" applyAlignment="1">
      <alignment/>
    </xf>
    <xf numFmtId="0" fontId="2" fillId="19" borderId="0" xfId="0" applyFont="1" applyFill="1" applyBorder="1" applyAlignment="1">
      <alignment/>
    </xf>
    <xf numFmtId="0" fontId="0" fillId="19" borderId="0" xfId="0" applyFill="1" applyBorder="1" applyAlignment="1">
      <alignment/>
    </xf>
    <xf numFmtId="0" fontId="21" fillId="19" borderId="0" xfId="0" applyFont="1" applyFill="1" applyBorder="1" applyAlignment="1">
      <alignment/>
    </xf>
    <xf numFmtId="0" fontId="0" fillId="12" borderId="24" xfId="0" applyFill="1" applyBorder="1" applyAlignment="1">
      <alignment/>
    </xf>
    <xf numFmtId="0" fontId="0" fillId="12" borderId="25" xfId="0" applyFill="1" applyBorder="1" applyAlignment="1">
      <alignment/>
    </xf>
    <xf numFmtId="0" fontId="0" fillId="12" borderId="26" xfId="0" applyFill="1" applyBorder="1" applyAlignment="1">
      <alignment/>
    </xf>
    <xf numFmtId="0" fontId="2" fillId="18" borderId="27" xfId="0" applyFont="1" applyFill="1" applyBorder="1" applyAlignment="1">
      <alignment horizontal="center"/>
    </xf>
    <xf numFmtId="0" fontId="24" fillId="12" borderId="0" xfId="0" applyFont="1" applyFill="1" applyAlignment="1">
      <alignment/>
    </xf>
    <xf numFmtId="0" fontId="1" fillId="10" borderId="25" xfId="0" applyFont="1" applyFill="1" applyBorder="1" applyAlignment="1">
      <alignment/>
    </xf>
    <xf numFmtId="0" fontId="0" fillId="10" borderId="25" xfId="0" applyFill="1" applyBorder="1" applyAlignment="1">
      <alignment/>
    </xf>
    <xf numFmtId="0" fontId="2" fillId="12" borderId="0" xfId="0" applyFont="1" applyFill="1" applyAlignment="1">
      <alignment/>
    </xf>
    <xf numFmtId="0" fontId="0" fillId="12" borderId="0" xfId="0" applyFill="1" applyAlignment="1">
      <alignment horizontal="center"/>
    </xf>
    <xf numFmtId="0" fontId="2" fillId="12" borderId="0" xfId="0" applyFont="1" applyFill="1" applyAlignment="1">
      <alignment horizontal="center"/>
    </xf>
    <xf numFmtId="0" fontId="26" fillId="6" borderId="18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6" fillId="9" borderId="18" xfId="0" applyFont="1" applyFill="1" applyBorder="1" applyAlignment="1">
      <alignment horizontal="center"/>
    </xf>
    <xf numFmtId="0" fontId="2" fillId="9" borderId="18" xfId="0" applyFont="1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2" fillId="9" borderId="28" xfId="0" applyFont="1" applyFill="1" applyBorder="1" applyAlignment="1">
      <alignment horizontal="center"/>
    </xf>
    <xf numFmtId="0" fontId="26" fillId="2" borderId="18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6" fillId="7" borderId="29" xfId="0" applyFont="1" applyFill="1" applyBorder="1" applyAlignment="1">
      <alignment horizontal="center"/>
    </xf>
    <xf numFmtId="0" fontId="2" fillId="7" borderId="29" xfId="0" applyFont="1" applyFill="1" applyBorder="1" applyAlignment="1">
      <alignment horizontal="center"/>
    </xf>
    <xf numFmtId="0" fontId="26" fillId="2" borderId="29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6" fillId="10" borderId="18" xfId="0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/>
    </xf>
    <xf numFmtId="0" fontId="0" fillId="10" borderId="28" xfId="0" applyFill="1" applyBorder="1" applyAlignment="1">
      <alignment horizontal="center"/>
    </xf>
    <xf numFmtId="0" fontId="2" fillId="10" borderId="28" xfId="0" applyFont="1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0" fontId="0" fillId="17" borderId="30" xfId="0" applyFill="1" applyBorder="1" applyAlignment="1">
      <alignment/>
    </xf>
    <xf numFmtId="0" fontId="29" fillId="20" borderId="31" xfId="0" applyFont="1" applyFill="1" applyBorder="1" applyAlignment="1">
      <alignment horizontal="center"/>
    </xf>
    <xf numFmtId="0" fontId="0" fillId="12" borderId="0" xfId="0" applyFill="1" applyAlignment="1" applyProtection="1">
      <alignment/>
      <protection locked="0"/>
    </xf>
    <xf numFmtId="0" fontId="0" fillId="12" borderId="0" xfId="0" applyFill="1" applyBorder="1" applyAlignment="1" applyProtection="1">
      <alignment/>
      <protection hidden="1"/>
    </xf>
    <xf numFmtId="0" fontId="0" fillId="9" borderId="0" xfId="0" applyFill="1" applyBorder="1" applyAlignment="1" applyProtection="1">
      <alignment/>
      <protection hidden="1"/>
    </xf>
    <xf numFmtId="0" fontId="0" fillId="9" borderId="0" xfId="0" applyFill="1" applyBorder="1" applyAlignment="1" applyProtection="1">
      <alignment horizontal="center"/>
      <protection hidden="1"/>
    </xf>
    <xf numFmtId="0" fontId="5" fillId="14" borderId="0" xfId="0" applyFont="1" applyFill="1" applyBorder="1" applyAlignment="1" applyProtection="1">
      <alignment/>
      <protection hidden="1"/>
    </xf>
    <xf numFmtId="0" fontId="0" fillId="14" borderId="0" xfId="0" applyFill="1" applyBorder="1" applyAlignment="1" applyProtection="1">
      <alignment/>
      <protection hidden="1"/>
    </xf>
    <xf numFmtId="0" fontId="5" fillId="12" borderId="0" xfId="0" applyFont="1" applyFill="1" applyBorder="1" applyAlignment="1" applyProtection="1">
      <alignment/>
      <protection hidden="1"/>
    </xf>
    <xf numFmtId="0" fontId="1" fillId="9" borderId="18" xfId="0" applyFont="1" applyFill="1" applyBorder="1" applyAlignment="1" applyProtection="1">
      <alignment horizontal="center"/>
      <protection hidden="1"/>
    </xf>
    <xf numFmtId="0" fontId="1" fillId="9" borderId="27" xfId="0" applyFont="1" applyFill="1" applyBorder="1" applyAlignment="1" applyProtection="1">
      <alignment horizontal="center"/>
      <protection hidden="1"/>
    </xf>
    <xf numFmtId="1" fontId="19" fillId="14" borderId="32" xfId="0" applyNumberFormat="1" applyFont="1" applyFill="1" applyBorder="1" applyAlignment="1" applyProtection="1">
      <alignment horizontal="center"/>
      <protection hidden="1"/>
    </xf>
    <xf numFmtId="164" fontId="19" fillId="14" borderId="32" xfId="0" applyNumberFormat="1" applyFont="1" applyFill="1" applyBorder="1" applyAlignment="1" applyProtection="1">
      <alignment horizontal="center"/>
      <protection hidden="1"/>
    </xf>
    <xf numFmtId="0" fontId="0" fillId="12" borderId="0" xfId="0" applyFill="1" applyBorder="1" applyAlignment="1" applyProtection="1">
      <alignment horizontal="center"/>
      <protection hidden="1"/>
    </xf>
    <xf numFmtId="0" fontId="2" fillId="6" borderId="33" xfId="0" applyFont="1" applyFill="1" applyBorder="1" applyAlignment="1" applyProtection="1">
      <alignment horizontal="center"/>
      <protection hidden="1"/>
    </xf>
    <xf numFmtId="0" fontId="2" fillId="6" borderId="34" xfId="0" applyFont="1" applyFill="1" applyBorder="1" applyAlignment="1" applyProtection="1">
      <alignment horizontal="center"/>
      <protection hidden="1"/>
    </xf>
    <xf numFmtId="0" fontId="2" fillId="6" borderId="35" xfId="0" applyFont="1" applyFill="1" applyBorder="1" applyAlignment="1" applyProtection="1">
      <alignment horizontal="center"/>
      <protection hidden="1"/>
    </xf>
    <xf numFmtId="1" fontId="5" fillId="21" borderId="17" xfId="0" applyNumberFormat="1" applyFont="1" applyFill="1" applyBorder="1" applyAlignment="1" applyProtection="1">
      <alignment horizontal="center"/>
      <protection hidden="1"/>
    </xf>
    <xf numFmtId="0" fontId="30" fillId="20" borderId="36" xfId="0" applyFont="1" applyFill="1" applyBorder="1" applyAlignment="1">
      <alignment horizontal="center"/>
    </xf>
    <xf numFmtId="0" fontId="31" fillId="20" borderId="37" xfId="0" applyFont="1" applyFill="1" applyBorder="1" applyAlignment="1">
      <alignment horizontal="center"/>
    </xf>
    <xf numFmtId="0" fontId="31" fillId="20" borderId="36" xfId="0" applyFont="1" applyFill="1" applyBorder="1" applyAlignment="1">
      <alignment horizontal="center"/>
    </xf>
    <xf numFmtId="164" fontId="23" fillId="16" borderId="38" xfId="0" applyNumberFormat="1" applyFont="1" applyFill="1" applyBorder="1" applyAlignment="1" applyProtection="1">
      <alignment horizontal="center"/>
      <protection locked="0"/>
    </xf>
    <xf numFmtId="1" fontId="23" fillId="16" borderId="38" xfId="0" applyNumberFormat="1" applyFont="1" applyFill="1" applyBorder="1" applyAlignment="1" applyProtection="1">
      <alignment horizontal="center"/>
      <protection locked="0"/>
    </xf>
    <xf numFmtId="0" fontId="0" fillId="10" borderId="1" xfId="0" applyFill="1" applyBorder="1" applyAlignment="1">
      <alignment/>
    </xf>
    <xf numFmtId="0" fontId="33" fillId="19" borderId="1" xfId="0" applyFont="1" applyFill="1" applyBorder="1" applyAlignment="1">
      <alignment/>
    </xf>
    <xf numFmtId="0" fontId="11" fillId="7" borderId="11" xfId="0" applyFont="1" applyFill="1" applyBorder="1" applyAlignment="1">
      <alignment/>
    </xf>
    <xf numFmtId="0" fontId="11" fillId="7" borderId="9" xfId="0" applyFont="1" applyFill="1" applyBorder="1" applyAlignment="1">
      <alignment/>
    </xf>
    <xf numFmtId="0" fontId="11" fillId="7" borderId="1" xfId="0" applyFont="1" applyFill="1" applyBorder="1" applyAlignment="1">
      <alignment/>
    </xf>
    <xf numFmtId="0" fontId="0" fillId="7" borderId="1" xfId="0" applyFill="1" applyBorder="1" applyAlignment="1">
      <alignment/>
    </xf>
    <xf numFmtId="0" fontId="11" fillId="22" borderId="11" xfId="0" applyFont="1" applyFill="1" applyBorder="1" applyAlignment="1">
      <alignment/>
    </xf>
    <xf numFmtId="0" fontId="11" fillId="22" borderId="9" xfId="0" applyFont="1" applyFill="1" applyBorder="1" applyAlignment="1">
      <alignment/>
    </xf>
    <xf numFmtId="0" fontId="11" fillId="22" borderId="1" xfId="0" applyFont="1" applyFill="1" applyBorder="1" applyAlignment="1">
      <alignment/>
    </xf>
    <xf numFmtId="0" fontId="0" fillId="14" borderId="1" xfId="0" applyFill="1" applyBorder="1" applyAlignment="1">
      <alignment/>
    </xf>
    <xf numFmtId="0" fontId="11" fillId="14" borderId="1" xfId="0" applyFont="1" applyFill="1" applyBorder="1" applyAlignment="1">
      <alignment/>
    </xf>
    <xf numFmtId="0" fontId="11" fillId="10" borderId="11" xfId="0" applyFont="1" applyFill="1" applyBorder="1" applyAlignment="1">
      <alignment/>
    </xf>
    <xf numFmtId="0" fontId="11" fillId="10" borderId="9" xfId="0" applyFont="1" applyFill="1" applyBorder="1" applyAlignment="1">
      <alignment/>
    </xf>
    <xf numFmtId="0" fontId="11" fillId="10" borderId="1" xfId="0" applyFont="1" applyFill="1" applyBorder="1" applyAlignment="1">
      <alignment/>
    </xf>
    <xf numFmtId="164" fontId="11" fillId="8" borderId="1" xfId="0" applyNumberFormat="1" applyFont="1" applyFill="1" applyBorder="1" applyAlignment="1">
      <alignment/>
    </xf>
    <xf numFmtId="0" fontId="0" fillId="9" borderId="3" xfId="0" applyFill="1" applyBorder="1" applyAlignment="1">
      <alignment/>
    </xf>
    <xf numFmtId="0" fontId="0" fillId="9" borderId="1" xfId="0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7</xdr:row>
      <xdr:rowOff>123825</xdr:rowOff>
    </xdr:from>
    <xdr:to>
      <xdr:col>5</xdr:col>
      <xdr:colOff>1314450</xdr:colOff>
      <xdr:row>8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7077075" y="1562100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AN196"/>
  <sheetViews>
    <sheetView workbookViewId="0" topLeftCell="A1">
      <selection activeCell="B54" sqref="B54"/>
    </sheetView>
  </sheetViews>
  <sheetFormatPr defaultColWidth="9.00390625" defaultRowHeight="12.75"/>
  <cols>
    <col min="1" max="1" width="3.00390625" style="0" customWidth="1"/>
    <col min="4" max="4" width="23.00390625" style="0" customWidth="1"/>
    <col min="5" max="5" width="9.00390625" style="0" customWidth="1"/>
    <col min="6" max="6" width="11.75390625" style="0" customWidth="1"/>
    <col min="7" max="7" width="10.75390625" style="0" customWidth="1"/>
    <col min="8" max="8" width="9.625" style="0" bestFit="1" customWidth="1"/>
    <col min="9" max="9" width="12.125" style="0" customWidth="1"/>
    <col min="10" max="10" width="9.25390625" style="0" customWidth="1"/>
    <col min="11" max="11" width="19.125" style="0" bestFit="1" customWidth="1"/>
    <col min="13" max="13" width="10.75390625" style="0" bestFit="1" customWidth="1"/>
    <col min="15" max="15" width="2.75390625" style="0" customWidth="1"/>
  </cols>
  <sheetData>
    <row r="1" spans="1:40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</row>
    <row r="2" spans="1:40" ht="18">
      <c r="A2" s="3"/>
      <c r="B2" s="14" t="s">
        <v>16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3"/>
      <c r="P2" s="3"/>
      <c r="Q2" s="3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</row>
    <row r="3" spans="1:40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</row>
    <row r="4" spans="1:40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</row>
    <row r="5" spans="1:40" ht="20.25">
      <c r="A5" s="3"/>
      <c r="B5" s="7" t="s">
        <v>15</v>
      </c>
      <c r="C5" s="8"/>
      <c r="D5" s="8"/>
      <c r="E5" s="8"/>
      <c r="F5" s="3"/>
      <c r="G5" s="73">
        <v>230</v>
      </c>
      <c r="H5" s="3"/>
      <c r="I5" s="13" t="s">
        <v>38</v>
      </c>
      <c r="J5" s="13"/>
      <c r="K5" s="13"/>
      <c r="L5" s="13"/>
      <c r="M5" s="6"/>
      <c r="N5" s="3"/>
      <c r="O5" s="3"/>
      <c r="P5" s="3"/>
      <c r="Q5" s="3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</row>
    <row r="6" spans="1:40" ht="19.5" thickBot="1">
      <c r="A6" s="3"/>
      <c r="B6" s="7" t="s">
        <v>2</v>
      </c>
      <c r="C6" s="8"/>
      <c r="D6" s="8"/>
      <c r="E6" s="8"/>
      <c r="F6" s="3"/>
      <c r="G6" s="73">
        <v>650</v>
      </c>
      <c r="H6" s="3"/>
      <c r="I6" s="3"/>
      <c r="J6" s="3"/>
      <c r="K6" s="3"/>
      <c r="L6" s="3"/>
      <c r="M6" s="3"/>
      <c r="N6" s="3"/>
      <c r="O6" s="3"/>
      <c r="P6" s="3"/>
      <c r="Q6" s="3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</row>
    <row r="7" spans="1:40" ht="27.75" thickBot="1" thickTop="1">
      <c r="A7" s="3"/>
      <c r="B7" s="7" t="s">
        <v>3</v>
      </c>
      <c r="C7" s="8"/>
      <c r="D7" s="8"/>
      <c r="E7" s="8"/>
      <c r="F7" s="3"/>
      <c r="G7" s="73">
        <v>20</v>
      </c>
      <c r="H7" s="3"/>
      <c r="I7" s="3"/>
      <c r="J7" s="3"/>
      <c r="K7" s="74">
        <f>+G5/((G6/400+0.75+(20-G7)*0.003))</f>
        <v>96.84210526315789</v>
      </c>
      <c r="L7" s="75" t="s">
        <v>5</v>
      </c>
      <c r="M7" s="3"/>
      <c r="N7" s="3"/>
      <c r="O7" s="3"/>
      <c r="P7" s="3"/>
      <c r="Q7" s="3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</row>
    <row r="8" spans="1:40" ht="19.5" thickTop="1">
      <c r="A8" s="3"/>
      <c r="B8" s="7" t="s">
        <v>39</v>
      </c>
      <c r="C8" s="8"/>
      <c r="D8" s="8"/>
      <c r="E8" s="8"/>
      <c r="F8" s="3"/>
      <c r="G8" s="73">
        <v>3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</row>
    <row r="9" spans="1:40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</row>
    <row r="10" spans="1:40" ht="20.25">
      <c r="A10" s="3"/>
      <c r="B10" s="50" t="s">
        <v>41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"/>
      <c r="O10" s="3"/>
      <c r="P10" s="3"/>
      <c r="Q10" s="3"/>
      <c r="R10" s="3"/>
      <c r="S10" s="3"/>
      <c r="T10" s="3"/>
      <c r="U10" s="3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</row>
    <row r="11" spans="1:40" ht="13.5" thickBo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</row>
    <row r="12" spans="1:40" ht="35.25" thickBot="1" thickTop="1">
      <c r="A12" s="3"/>
      <c r="B12" s="5" t="s">
        <v>0</v>
      </c>
      <c r="C12" s="6"/>
      <c r="D12" s="6"/>
      <c r="E12" s="6"/>
      <c r="F12" s="6"/>
      <c r="G12" s="6"/>
      <c r="H12" s="3"/>
      <c r="I12" s="66">
        <f>2.2/100000*G14*(G15-G16)</f>
        <v>1.3422315789473684</v>
      </c>
      <c r="J12" s="67" t="s">
        <v>4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</row>
    <row r="13" spans="1:40" ht="13.5" thickTop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</row>
    <row r="14" spans="1:40" ht="18">
      <c r="A14" s="3"/>
      <c r="B14" s="7" t="s">
        <v>1</v>
      </c>
      <c r="C14" s="8"/>
      <c r="D14" s="8"/>
      <c r="E14" s="8"/>
      <c r="F14" s="3"/>
      <c r="G14" s="81">
        <f>+K7</f>
        <v>96.84210526315789</v>
      </c>
      <c r="H14" s="3"/>
      <c r="I14" s="17" t="s">
        <v>8</v>
      </c>
      <c r="J14" s="24">
        <f>+G14*(G15/400+(0.75+(20-G16)*0.003))</f>
        <v>230</v>
      </c>
      <c r="K14" s="19" t="s">
        <v>6</v>
      </c>
      <c r="L14" s="18">
        <f>+G15</f>
        <v>650</v>
      </c>
      <c r="M14" s="19" t="s">
        <v>7</v>
      </c>
      <c r="N14" s="20"/>
      <c r="O14" s="3"/>
      <c r="P14" s="3"/>
      <c r="Q14" s="3"/>
      <c r="R14" s="3"/>
      <c r="S14" s="3"/>
      <c r="T14" s="3"/>
      <c r="U14" s="3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</row>
    <row r="15" spans="1:40" ht="15">
      <c r="A15" s="3"/>
      <c r="B15" s="7" t="s">
        <v>2</v>
      </c>
      <c r="C15" s="8"/>
      <c r="D15" s="8"/>
      <c r="E15" s="8"/>
      <c r="F15" s="3"/>
      <c r="G15" s="82">
        <f>+G6</f>
        <v>650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</row>
    <row r="16" spans="1:40" ht="15">
      <c r="A16" s="3"/>
      <c r="B16" s="7" t="s">
        <v>3</v>
      </c>
      <c r="C16" s="8"/>
      <c r="D16" s="8"/>
      <c r="E16" s="8"/>
      <c r="F16" s="3"/>
      <c r="G16" s="82">
        <f>+G7</f>
        <v>20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</row>
    <row r="17" spans="1:40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</row>
    <row r="18" spans="1:40" ht="13.5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</row>
    <row r="19" spans="1:40" ht="21.75" thickBot="1" thickTop="1">
      <c r="A19" s="3"/>
      <c r="B19" s="30"/>
      <c r="C19" s="31"/>
      <c r="D19" s="31"/>
      <c r="E19" s="31" t="s">
        <v>32</v>
      </c>
      <c r="F19" s="31"/>
      <c r="G19" s="31"/>
      <c r="H19" s="31"/>
      <c r="I19" s="31"/>
      <c r="J19" s="31"/>
      <c r="K19" s="31"/>
      <c r="L19" s="31"/>
      <c r="M19" s="31"/>
      <c r="N19" s="32"/>
      <c r="O19" s="3"/>
      <c r="P19" s="3"/>
      <c r="Q19" s="3"/>
      <c r="R19" s="3"/>
      <c r="S19" s="3"/>
      <c r="T19" s="3"/>
      <c r="U19" s="3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</row>
    <row r="20" spans="1:40" ht="14.25" thickBot="1" thickTop="1">
      <c r="A20" s="3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3"/>
      <c r="Q20" s="3"/>
      <c r="R20" s="3"/>
      <c r="S20" s="3"/>
      <c r="T20" s="3"/>
      <c r="U20" s="3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</row>
    <row r="21" spans="1:40" ht="22.5" thickBot="1" thickTop="1">
      <c r="A21" s="3"/>
      <c r="B21" s="33" t="s">
        <v>35</v>
      </c>
      <c r="C21" s="34">
        <f>+J14</f>
        <v>230</v>
      </c>
      <c r="D21" s="35" t="s">
        <v>6</v>
      </c>
      <c r="E21" s="36">
        <f>+L14</f>
        <v>650</v>
      </c>
      <c r="F21" s="37" t="s">
        <v>36</v>
      </c>
      <c r="G21" s="68">
        <f>+I12</f>
        <v>1.3422315789473684</v>
      </c>
      <c r="H21" s="69" t="s">
        <v>4</v>
      </c>
      <c r="I21" s="38" t="s">
        <v>37</v>
      </c>
      <c r="J21" s="39"/>
      <c r="K21" s="70">
        <f>+G14</f>
        <v>96.84210526315789</v>
      </c>
      <c r="L21" s="71">
        <f>+G8</f>
        <v>3</v>
      </c>
      <c r="M21" s="72" t="s">
        <v>25</v>
      </c>
      <c r="N21" s="3"/>
      <c r="O21" s="3"/>
      <c r="P21" s="3"/>
      <c r="Q21" s="3"/>
      <c r="R21" s="3"/>
      <c r="S21" s="3"/>
      <c r="T21" s="3"/>
      <c r="U21" s="3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</row>
    <row r="22" spans="1:40" ht="24.75" customHeight="1" thickBot="1" thickTop="1">
      <c r="A22" s="3"/>
      <c r="B22" s="25"/>
      <c r="C22" s="48" t="s">
        <v>44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3"/>
      <c r="R22" s="3"/>
      <c r="S22" s="3"/>
      <c r="T22" s="3"/>
      <c r="U22" s="3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</row>
    <row r="23" spans="1:40" ht="18" thickBot="1" thickTop="1">
      <c r="A23" s="3"/>
      <c r="B23" s="3"/>
      <c r="C23" s="44" t="s">
        <v>29</v>
      </c>
      <c r="D23" s="44"/>
      <c r="E23" s="159" t="s">
        <v>23</v>
      </c>
      <c r="F23" s="163" t="s">
        <v>23</v>
      </c>
      <c r="G23" s="168" t="s">
        <v>24</v>
      </c>
      <c r="H23" s="54" t="s">
        <v>24</v>
      </c>
      <c r="I23" s="55"/>
      <c r="J23" s="44"/>
      <c r="K23" s="58" t="s">
        <v>42</v>
      </c>
      <c r="L23" s="46" t="s">
        <v>25</v>
      </c>
      <c r="M23" s="44"/>
      <c r="N23" s="3"/>
      <c r="O23" s="3"/>
      <c r="P23" s="3"/>
      <c r="Q23" s="3"/>
      <c r="R23" s="3"/>
      <c r="S23" s="3"/>
      <c r="T23" s="3"/>
      <c r="U23" s="3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</row>
    <row r="24" spans="1:40" ht="14.25">
      <c r="A24" s="3"/>
      <c r="B24" s="3"/>
      <c r="C24" s="40" t="s">
        <v>31</v>
      </c>
      <c r="D24" s="41"/>
      <c r="E24" s="160"/>
      <c r="F24" s="164"/>
      <c r="G24" s="169">
        <v>0.45</v>
      </c>
      <c r="H24" s="56"/>
      <c r="I24" s="57" t="s">
        <v>4</v>
      </c>
      <c r="J24" s="41"/>
      <c r="K24" s="59">
        <v>40</v>
      </c>
      <c r="L24" s="42">
        <v>1.6</v>
      </c>
      <c r="M24" s="43"/>
      <c r="N24" s="3"/>
      <c r="O24" s="3"/>
      <c r="P24" s="3"/>
      <c r="Q24" s="3"/>
      <c r="R24" s="3"/>
      <c r="S24" s="3"/>
      <c r="T24" s="3"/>
      <c r="U24" s="3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</row>
    <row r="25" spans="1:40" ht="14.25">
      <c r="A25" s="3"/>
      <c r="B25" s="3"/>
      <c r="C25" s="27" t="s">
        <v>101</v>
      </c>
      <c r="D25" s="26"/>
      <c r="E25" s="161"/>
      <c r="F25" s="165"/>
      <c r="G25" s="170">
        <v>1.55</v>
      </c>
      <c r="H25" s="51"/>
      <c r="I25" s="53" t="s">
        <v>4</v>
      </c>
      <c r="J25" s="26"/>
      <c r="K25" s="60">
        <v>120</v>
      </c>
      <c r="L25" s="29">
        <v>3</v>
      </c>
      <c r="M25" s="28"/>
      <c r="N25" s="3"/>
      <c r="O25" s="3"/>
      <c r="P25" s="3"/>
      <c r="Q25" s="3"/>
      <c r="R25" s="3"/>
      <c r="S25" s="3"/>
      <c r="T25" s="3"/>
      <c r="U25" s="3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</row>
    <row r="26" spans="1:40" ht="14.25">
      <c r="A26" s="3"/>
      <c r="B26" s="3"/>
      <c r="C26" s="27" t="s">
        <v>26</v>
      </c>
      <c r="D26" s="26"/>
      <c r="E26" s="161"/>
      <c r="F26" s="165"/>
      <c r="G26" s="170">
        <v>1.9</v>
      </c>
      <c r="H26" s="51">
        <v>2.75</v>
      </c>
      <c r="I26" s="53" t="s">
        <v>4</v>
      </c>
      <c r="J26" s="26"/>
      <c r="K26" s="60">
        <v>130</v>
      </c>
      <c r="L26" s="29">
        <v>1.5</v>
      </c>
      <c r="M26" s="28"/>
      <c r="N26" s="3"/>
      <c r="O26" s="3"/>
      <c r="P26" s="3"/>
      <c r="Q26" s="3"/>
      <c r="R26" s="3"/>
      <c r="S26" s="3"/>
      <c r="T26" s="3"/>
      <c r="U26" s="3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</row>
    <row r="27" spans="1:40" ht="14.25">
      <c r="A27" s="3"/>
      <c r="B27" s="3"/>
      <c r="C27" s="27" t="s">
        <v>102</v>
      </c>
      <c r="D27" s="26"/>
      <c r="E27" s="161"/>
      <c r="F27" s="165"/>
      <c r="G27" s="170">
        <v>2.3</v>
      </c>
      <c r="H27" s="51">
        <v>3.4</v>
      </c>
      <c r="I27" s="53" t="s">
        <v>4</v>
      </c>
      <c r="J27" s="26"/>
      <c r="K27" s="60">
        <v>300</v>
      </c>
      <c r="L27" s="29">
        <v>2.5</v>
      </c>
      <c r="M27" s="28"/>
      <c r="N27" s="3"/>
      <c r="O27" s="3"/>
      <c r="P27" s="3"/>
      <c r="Q27" s="3"/>
      <c r="R27" s="3"/>
      <c r="S27" s="3"/>
      <c r="T27" s="3"/>
      <c r="U27" s="3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</row>
    <row r="28" spans="1:40" ht="14.25">
      <c r="A28" s="3"/>
      <c r="B28" s="3"/>
      <c r="C28" s="27" t="s">
        <v>102</v>
      </c>
      <c r="D28" s="26"/>
      <c r="E28" s="161"/>
      <c r="F28" s="165"/>
      <c r="G28" s="170">
        <v>4.5</v>
      </c>
      <c r="H28" s="51"/>
      <c r="I28" s="53" t="s">
        <v>4</v>
      </c>
      <c r="J28" s="26"/>
      <c r="K28" s="60">
        <v>400</v>
      </c>
      <c r="L28" s="29">
        <v>3</v>
      </c>
      <c r="M28" s="28"/>
      <c r="N28" s="3"/>
      <c r="O28" s="3"/>
      <c r="P28" s="3"/>
      <c r="Q28" s="3"/>
      <c r="R28" s="3"/>
      <c r="S28" s="3"/>
      <c r="T28" s="3"/>
      <c r="U28" s="3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</row>
    <row r="29" spans="1:40" ht="14.25">
      <c r="A29" s="3"/>
      <c r="B29" s="3"/>
      <c r="C29" s="27" t="s">
        <v>114</v>
      </c>
      <c r="D29" s="26"/>
      <c r="E29" s="161"/>
      <c r="F29" s="165"/>
      <c r="G29" s="170">
        <v>2.3</v>
      </c>
      <c r="H29" s="51">
        <v>3.4</v>
      </c>
      <c r="I29" s="53" t="s">
        <v>4</v>
      </c>
      <c r="J29" s="26"/>
      <c r="K29" s="60">
        <v>210</v>
      </c>
      <c r="L29" s="29">
        <v>3</v>
      </c>
      <c r="M29" s="28"/>
      <c r="N29" s="3"/>
      <c r="O29" s="3"/>
      <c r="P29" s="3"/>
      <c r="Q29" s="3"/>
      <c r="R29" s="3"/>
      <c r="S29" s="3"/>
      <c r="T29" s="3"/>
      <c r="U29" s="3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</row>
    <row r="30" spans="1:40" ht="14.25">
      <c r="A30" s="3"/>
      <c r="B30" s="3"/>
      <c r="C30" s="27" t="s">
        <v>113</v>
      </c>
      <c r="D30" s="26"/>
      <c r="E30" s="161">
        <v>5.4</v>
      </c>
      <c r="F30" s="165">
        <v>3.7</v>
      </c>
      <c r="G30" s="170">
        <v>3.7</v>
      </c>
      <c r="H30" s="51">
        <v>3.1</v>
      </c>
      <c r="I30" s="53" t="s">
        <v>4</v>
      </c>
      <c r="J30" s="26"/>
      <c r="K30" s="60">
        <v>550</v>
      </c>
      <c r="L30" s="29">
        <v>0.2</v>
      </c>
      <c r="M30" s="28"/>
      <c r="N30" s="3"/>
      <c r="O30" s="3"/>
      <c r="P30" s="3"/>
      <c r="Q30" s="3"/>
      <c r="R30" s="3"/>
      <c r="S30" s="3"/>
      <c r="T30" s="3"/>
      <c r="U30" s="3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</row>
    <row r="31" spans="1:40" ht="14.25">
      <c r="A31" s="3"/>
      <c r="B31" s="3"/>
      <c r="C31" s="27" t="s">
        <v>18</v>
      </c>
      <c r="D31" s="26"/>
      <c r="E31" s="161"/>
      <c r="F31" s="165">
        <v>10</v>
      </c>
      <c r="G31" s="170">
        <v>11</v>
      </c>
      <c r="H31" s="51"/>
      <c r="I31" s="53" t="s">
        <v>4</v>
      </c>
      <c r="J31" s="26"/>
      <c r="K31" s="60">
        <v>950</v>
      </c>
      <c r="L31" s="29">
        <v>3.1</v>
      </c>
      <c r="M31" s="28"/>
      <c r="N31" s="3"/>
      <c r="O31" s="3"/>
      <c r="P31" s="3"/>
      <c r="Q31" s="3"/>
      <c r="R31" s="3"/>
      <c r="S31" s="3"/>
      <c r="T31" s="3"/>
      <c r="U31" s="3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</row>
    <row r="32" spans="1:40" ht="14.25">
      <c r="A32" s="3"/>
      <c r="B32" s="3"/>
      <c r="C32" s="27" t="s">
        <v>30</v>
      </c>
      <c r="D32" s="26"/>
      <c r="E32" s="161"/>
      <c r="F32" s="165">
        <v>10</v>
      </c>
      <c r="G32" s="170">
        <v>10</v>
      </c>
      <c r="H32" s="51"/>
      <c r="I32" s="53" t="s">
        <v>4</v>
      </c>
      <c r="J32" s="26"/>
      <c r="K32" s="60">
        <v>1000</v>
      </c>
      <c r="L32" s="29">
        <v>1.2</v>
      </c>
      <c r="M32" s="28"/>
      <c r="N32" s="3"/>
      <c r="O32" s="3"/>
      <c r="P32" s="3"/>
      <c r="Q32" s="3"/>
      <c r="R32" s="3"/>
      <c r="S32" s="3"/>
      <c r="T32" s="3"/>
      <c r="U32" s="3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</row>
    <row r="33" spans="1:40" ht="14.25">
      <c r="A33" s="3"/>
      <c r="B33" s="3"/>
      <c r="C33" s="27"/>
      <c r="D33" s="26"/>
      <c r="E33" s="161"/>
      <c r="F33" s="165"/>
      <c r="G33" s="170"/>
      <c r="H33" s="51"/>
      <c r="I33" s="53"/>
      <c r="J33" s="26"/>
      <c r="K33" s="60"/>
      <c r="L33" s="29"/>
      <c r="M33" s="28"/>
      <c r="N33" s="3"/>
      <c r="O33" s="3"/>
      <c r="P33" s="3"/>
      <c r="Q33" s="3"/>
      <c r="R33" s="3"/>
      <c r="S33" s="3"/>
      <c r="T33" s="3"/>
      <c r="U33" s="3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</row>
    <row r="34" spans="1:40" ht="14.25">
      <c r="A34" s="3"/>
      <c r="B34" s="3"/>
      <c r="C34" s="27" t="s">
        <v>34</v>
      </c>
      <c r="D34" s="26"/>
      <c r="E34" s="47" t="s">
        <v>28</v>
      </c>
      <c r="F34" s="47"/>
      <c r="G34" s="47"/>
      <c r="H34" s="47"/>
      <c r="I34" s="29"/>
      <c r="J34" s="26"/>
      <c r="K34" s="60">
        <v>200</v>
      </c>
      <c r="L34" s="29">
        <v>3</v>
      </c>
      <c r="M34" s="28"/>
      <c r="N34" s="3"/>
      <c r="O34" s="3"/>
      <c r="P34" s="3"/>
      <c r="Q34" s="3"/>
      <c r="R34" s="3"/>
      <c r="S34" s="3"/>
      <c r="T34" s="3"/>
      <c r="U34" s="3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</row>
    <row r="35" spans="1:40" ht="14.25">
      <c r="A35" s="25"/>
      <c r="B35" s="25"/>
      <c r="C35" s="27" t="s">
        <v>19</v>
      </c>
      <c r="D35" s="26"/>
      <c r="E35" s="47" t="s">
        <v>28</v>
      </c>
      <c r="F35" s="47"/>
      <c r="G35" s="47"/>
      <c r="H35" s="47"/>
      <c r="I35" s="29"/>
      <c r="J35" s="26"/>
      <c r="K35" s="60">
        <v>1200</v>
      </c>
      <c r="L35" s="29">
        <v>8</v>
      </c>
      <c r="M35" s="28"/>
      <c r="N35" s="25"/>
      <c r="O35" s="25"/>
      <c r="P35" s="25"/>
      <c r="Q35" s="25"/>
      <c r="R35" s="3"/>
      <c r="S35" s="3"/>
      <c r="T35" s="3"/>
      <c r="U35" s="3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</row>
    <row r="36" spans="1:40" ht="14.25">
      <c r="A36" s="25"/>
      <c r="B36" s="25"/>
      <c r="C36" s="27" t="s">
        <v>20</v>
      </c>
      <c r="D36" s="26"/>
      <c r="E36" s="47" t="s">
        <v>28</v>
      </c>
      <c r="F36" s="47"/>
      <c r="G36" s="47"/>
      <c r="H36" s="47"/>
      <c r="I36" s="29"/>
      <c r="J36" s="26"/>
      <c r="K36" s="60">
        <v>3500</v>
      </c>
      <c r="L36" s="29">
        <v>24</v>
      </c>
      <c r="M36" s="28"/>
      <c r="N36" s="25"/>
      <c r="O36" s="25"/>
      <c r="P36" s="25"/>
      <c r="Q36" s="25"/>
      <c r="R36" s="3"/>
      <c r="S36" s="3"/>
      <c r="T36" s="3"/>
      <c r="U36" s="3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</row>
    <row r="37" spans="1:40" ht="14.25">
      <c r="A37" s="25"/>
      <c r="B37" s="25"/>
      <c r="C37" s="27" t="s">
        <v>21</v>
      </c>
      <c r="D37" s="26"/>
      <c r="E37" s="47" t="s">
        <v>28</v>
      </c>
      <c r="F37" s="47"/>
      <c r="G37" s="47"/>
      <c r="H37" s="47"/>
      <c r="I37" s="29"/>
      <c r="J37" s="26"/>
      <c r="K37" s="60">
        <v>4700</v>
      </c>
      <c r="L37" s="29">
        <v>1</v>
      </c>
      <c r="M37" s="28"/>
      <c r="N37" s="25"/>
      <c r="O37" s="25"/>
      <c r="P37" s="25"/>
      <c r="Q37" s="25"/>
      <c r="R37" s="3"/>
      <c r="S37" s="3"/>
      <c r="T37" s="3"/>
      <c r="U37" s="3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</row>
    <row r="38" spans="1:40" ht="14.25">
      <c r="A38" s="25"/>
      <c r="B38" s="25"/>
      <c r="C38" s="27" t="s">
        <v>22</v>
      </c>
      <c r="D38" s="26"/>
      <c r="E38" s="47" t="s">
        <v>28</v>
      </c>
      <c r="F38" s="47"/>
      <c r="G38" s="47"/>
      <c r="H38" s="47"/>
      <c r="I38" s="29"/>
      <c r="J38" s="26"/>
      <c r="K38" s="60">
        <v>13500</v>
      </c>
      <c r="L38" s="29">
        <v>1.6</v>
      </c>
      <c r="M38" s="28"/>
      <c r="N38" s="25"/>
      <c r="O38" s="25"/>
      <c r="P38" s="25"/>
      <c r="Q38" s="25"/>
      <c r="R38" s="3"/>
      <c r="S38" s="3"/>
      <c r="T38" s="3"/>
      <c r="U38" s="3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</row>
    <row r="39" spans="1:40" ht="18" customHeight="1">
      <c r="A39" s="25"/>
      <c r="B39" s="25"/>
      <c r="C39" s="27"/>
      <c r="D39" s="26"/>
      <c r="E39" s="162"/>
      <c r="F39" s="166"/>
      <c r="G39" s="157"/>
      <c r="H39" s="45"/>
      <c r="I39" s="26"/>
      <c r="J39" s="26"/>
      <c r="K39" s="26"/>
      <c r="L39" s="26"/>
      <c r="M39" s="28"/>
      <c r="N39" s="25"/>
      <c r="O39" s="25"/>
      <c r="P39" s="25"/>
      <c r="Q39" s="25"/>
      <c r="R39" s="3"/>
      <c r="S39" s="3"/>
      <c r="T39" s="3"/>
      <c r="U39" s="3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</row>
    <row r="40" spans="1:40" ht="14.25">
      <c r="A40" s="25"/>
      <c r="B40" s="25"/>
      <c r="C40" s="27" t="s">
        <v>103</v>
      </c>
      <c r="D40" s="26"/>
      <c r="E40" s="161"/>
      <c r="F40" s="167"/>
      <c r="G40" s="170">
        <v>0.4</v>
      </c>
      <c r="H40" s="52">
        <v>0.8</v>
      </c>
      <c r="I40" s="53" t="s">
        <v>4</v>
      </c>
      <c r="J40" s="26"/>
      <c r="K40" s="158" t="s">
        <v>27</v>
      </c>
      <c r="L40" s="29"/>
      <c r="M40" s="28"/>
      <c r="N40" s="25"/>
      <c r="O40" s="25"/>
      <c r="P40" s="25"/>
      <c r="Q40" s="25"/>
      <c r="R40" s="3"/>
      <c r="S40" s="3"/>
      <c r="T40" s="3"/>
      <c r="U40" s="3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</row>
    <row r="41" spans="1:40" ht="14.25">
      <c r="A41" s="25"/>
      <c r="B41" s="25"/>
      <c r="C41" s="27" t="s">
        <v>106</v>
      </c>
      <c r="D41" s="26"/>
      <c r="E41" s="161"/>
      <c r="F41" s="167"/>
      <c r="G41" s="170">
        <v>0.8</v>
      </c>
      <c r="H41" s="52"/>
      <c r="I41" s="53" t="s">
        <v>4</v>
      </c>
      <c r="J41" s="26"/>
      <c r="K41" s="158" t="s">
        <v>27</v>
      </c>
      <c r="L41" s="29"/>
      <c r="M41" s="28"/>
      <c r="N41" s="25"/>
      <c r="O41" s="25"/>
      <c r="P41" s="25"/>
      <c r="Q41" s="25"/>
      <c r="R41" s="3"/>
      <c r="S41" s="3"/>
      <c r="T41" s="3"/>
      <c r="U41" s="3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</row>
    <row r="42" spans="1:40" ht="14.25">
      <c r="A42" s="25"/>
      <c r="B42" s="25"/>
      <c r="C42" s="27" t="s">
        <v>107</v>
      </c>
      <c r="D42" s="26"/>
      <c r="E42" s="161"/>
      <c r="F42" s="167"/>
      <c r="G42" s="170">
        <v>1</v>
      </c>
      <c r="H42" s="52">
        <v>2</v>
      </c>
      <c r="I42" s="53" t="s">
        <v>4</v>
      </c>
      <c r="J42" s="26"/>
      <c r="K42" s="158" t="s">
        <v>27</v>
      </c>
      <c r="L42" s="29"/>
      <c r="M42" s="28"/>
      <c r="N42" s="25"/>
      <c r="O42" s="25"/>
      <c r="P42" s="25"/>
      <c r="Q42" s="25"/>
      <c r="R42" s="3"/>
      <c r="S42" s="3"/>
      <c r="T42" s="3"/>
      <c r="U42" s="3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</row>
    <row r="43" spans="1:40" ht="14.25">
      <c r="A43" s="25"/>
      <c r="B43" s="25"/>
      <c r="C43" s="27" t="s">
        <v>108</v>
      </c>
      <c r="D43" s="26"/>
      <c r="E43" s="161"/>
      <c r="F43" s="167"/>
      <c r="G43" s="170">
        <v>3.3</v>
      </c>
      <c r="H43" s="52"/>
      <c r="I43" s="53" t="s">
        <v>4</v>
      </c>
      <c r="J43" s="26"/>
      <c r="K43" s="158" t="s">
        <v>27</v>
      </c>
      <c r="L43" s="29"/>
      <c r="M43" s="28"/>
      <c r="N43" s="25"/>
      <c r="O43" s="25"/>
      <c r="P43" s="25"/>
      <c r="Q43" s="25"/>
      <c r="R43" s="3"/>
      <c r="S43" s="3"/>
      <c r="T43" s="3"/>
      <c r="U43" s="3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</row>
    <row r="44" spans="1:40" ht="14.25">
      <c r="A44" s="25"/>
      <c r="B44" s="25"/>
      <c r="C44" s="27" t="s">
        <v>104</v>
      </c>
      <c r="D44" s="26"/>
      <c r="E44" s="161"/>
      <c r="F44" s="167">
        <v>4.4</v>
      </c>
      <c r="G44" s="170">
        <v>2</v>
      </c>
      <c r="H44" s="171">
        <v>3.6</v>
      </c>
      <c r="I44" s="53" t="s">
        <v>4</v>
      </c>
      <c r="J44" s="26"/>
      <c r="K44" s="158" t="s">
        <v>27</v>
      </c>
      <c r="L44" s="29"/>
      <c r="M44" s="28"/>
      <c r="N44" s="25"/>
      <c r="O44" s="25"/>
      <c r="P44" s="25"/>
      <c r="Q44" s="25"/>
      <c r="R44" s="3"/>
      <c r="S44" s="3"/>
      <c r="T44" s="3"/>
      <c r="U44" s="3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</row>
    <row r="45" spans="1:40" ht="14.25">
      <c r="A45" s="25"/>
      <c r="B45" s="25"/>
      <c r="C45" s="27" t="s">
        <v>104</v>
      </c>
      <c r="D45" s="26"/>
      <c r="E45" s="161">
        <v>6</v>
      </c>
      <c r="F45" s="167">
        <v>8</v>
      </c>
      <c r="G45" s="170"/>
      <c r="H45" s="171"/>
      <c r="I45" s="53" t="s">
        <v>4</v>
      </c>
      <c r="J45" s="26"/>
      <c r="K45" s="158" t="s">
        <v>27</v>
      </c>
      <c r="L45" s="29"/>
      <c r="M45" s="28"/>
      <c r="N45" s="25"/>
      <c r="O45" s="25"/>
      <c r="P45" s="25"/>
      <c r="Q45" s="25"/>
      <c r="R45" s="3"/>
      <c r="S45" s="3"/>
      <c r="T45" s="3"/>
      <c r="U45" s="3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</row>
    <row r="46" spans="1:40" ht="14.25">
      <c r="A46" s="25"/>
      <c r="B46" s="25"/>
      <c r="C46" s="27" t="s">
        <v>105</v>
      </c>
      <c r="D46" s="26"/>
      <c r="E46" s="161">
        <v>11</v>
      </c>
      <c r="F46" s="167">
        <v>16</v>
      </c>
      <c r="G46" s="170"/>
      <c r="H46" s="171"/>
      <c r="I46" s="53" t="s">
        <v>4</v>
      </c>
      <c r="J46" s="26"/>
      <c r="K46" s="158" t="s">
        <v>27</v>
      </c>
      <c r="L46" s="29"/>
      <c r="M46" s="28"/>
      <c r="N46" s="25"/>
      <c r="O46" s="25"/>
      <c r="P46" s="25"/>
      <c r="Q46" s="25"/>
      <c r="R46" s="3"/>
      <c r="S46" s="3"/>
      <c r="T46" s="3"/>
      <c r="U46" s="3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</row>
    <row r="47" spans="1:40" ht="14.25">
      <c r="A47" s="25"/>
      <c r="B47" s="25"/>
      <c r="C47" s="27" t="s">
        <v>109</v>
      </c>
      <c r="D47" s="26"/>
      <c r="E47" s="161">
        <v>11</v>
      </c>
      <c r="F47" s="167">
        <v>32</v>
      </c>
      <c r="G47" s="170"/>
      <c r="H47" s="171"/>
      <c r="I47" s="53" t="s">
        <v>4</v>
      </c>
      <c r="J47" s="26"/>
      <c r="K47" s="158" t="s">
        <v>27</v>
      </c>
      <c r="L47" s="29"/>
      <c r="M47" s="28"/>
      <c r="N47" s="25"/>
      <c r="O47" s="25"/>
      <c r="P47" s="25"/>
      <c r="Q47" s="25"/>
      <c r="R47" s="3"/>
      <c r="S47" s="3"/>
      <c r="T47" s="3"/>
      <c r="U47" s="3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</row>
    <row r="48" spans="1:40" ht="14.25">
      <c r="A48" s="25"/>
      <c r="B48" s="25"/>
      <c r="C48" s="27" t="s">
        <v>110</v>
      </c>
      <c r="D48" s="26"/>
      <c r="E48" s="161">
        <v>4.5</v>
      </c>
      <c r="F48" s="167">
        <v>7.5</v>
      </c>
      <c r="G48" s="170"/>
      <c r="H48" s="171"/>
      <c r="I48" s="53" t="s">
        <v>4</v>
      </c>
      <c r="J48" s="26"/>
      <c r="K48" s="158" t="s">
        <v>27</v>
      </c>
      <c r="L48" s="29"/>
      <c r="M48" s="28"/>
      <c r="N48" s="25"/>
      <c r="O48" s="25"/>
      <c r="P48" s="25"/>
      <c r="Q48" s="25"/>
      <c r="R48" s="3"/>
      <c r="S48" s="3"/>
      <c r="T48" s="3"/>
      <c r="U48" s="3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</row>
    <row r="49" spans="1:40" ht="14.25">
      <c r="A49" s="25"/>
      <c r="B49" s="25"/>
      <c r="C49" s="27" t="s">
        <v>111</v>
      </c>
      <c r="D49" s="26"/>
      <c r="E49" s="161">
        <v>5.5</v>
      </c>
      <c r="F49" s="167">
        <v>11</v>
      </c>
      <c r="G49" s="170"/>
      <c r="H49" s="171"/>
      <c r="I49" s="53" t="s">
        <v>4</v>
      </c>
      <c r="J49" s="26"/>
      <c r="K49" s="158" t="s">
        <v>27</v>
      </c>
      <c r="L49" s="29"/>
      <c r="M49" s="28"/>
      <c r="N49" s="25"/>
      <c r="O49" s="25"/>
      <c r="P49" s="25"/>
      <c r="Q49" s="25"/>
      <c r="R49" s="3"/>
      <c r="S49" s="3"/>
      <c r="T49" s="3"/>
      <c r="U49" s="3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</row>
    <row r="50" spans="1:40" ht="14.25">
      <c r="A50" s="25"/>
      <c r="B50" s="25"/>
      <c r="C50" s="27" t="s">
        <v>111</v>
      </c>
      <c r="D50" s="26"/>
      <c r="E50" s="161">
        <v>14</v>
      </c>
      <c r="F50" s="167">
        <v>17</v>
      </c>
      <c r="G50" s="170"/>
      <c r="H50" s="171"/>
      <c r="I50" s="53" t="s">
        <v>4</v>
      </c>
      <c r="J50" s="26"/>
      <c r="K50" s="158" t="s">
        <v>27</v>
      </c>
      <c r="L50" s="29"/>
      <c r="M50" s="28"/>
      <c r="N50" s="25"/>
      <c r="O50" s="25"/>
      <c r="P50" s="25"/>
      <c r="Q50" s="25"/>
      <c r="R50" s="3"/>
      <c r="S50" s="3"/>
      <c r="T50" s="3"/>
      <c r="U50" s="3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</row>
    <row r="51" spans="1:40" ht="14.25">
      <c r="A51" s="25"/>
      <c r="B51" s="25"/>
      <c r="C51" s="27" t="s">
        <v>112</v>
      </c>
      <c r="D51" s="26"/>
      <c r="E51" s="161">
        <v>11</v>
      </c>
      <c r="F51" s="167">
        <v>15</v>
      </c>
      <c r="G51" s="170"/>
      <c r="H51" s="171"/>
      <c r="I51" s="53" t="s">
        <v>4</v>
      </c>
      <c r="J51" s="26"/>
      <c r="K51" s="158" t="s">
        <v>27</v>
      </c>
      <c r="L51" s="29"/>
      <c r="M51" s="28"/>
      <c r="N51" s="25"/>
      <c r="O51" s="25"/>
      <c r="P51" s="25"/>
      <c r="Q51" s="25"/>
      <c r="R51" s="3"/>
      <c r="S51" s="3"/>
      <c r="T51" s="3"/>
      <c r="U51" s="3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</row>
    <row r="52" spans="1:40" ht="14.25">
      <c r="A52" s="25"/>
      <c r="B52" s="25"/>
      <c r="C52" s="27" t="s">
        <v>49</v>
      </c>
      <c r="D52" s="26"/>
      <c r="E52" s="161"/>
      <c r="F52" s="167"/>
      <c r="G52" s="170"/>
      <c r="H52" s="52">
        <v>1</v>
      </c>
      <c r="I52" s="53" t="s">
        <v>4</v>
      </c>
      <c r="J52" s="26"/>
      <c r="K52" s="158" t="s">
        <v>27</v>
      </c>
      <c r="L52" s="29"/>
      <c r="M52" s="28"/>
      <c r="N52" s="25"/>
      <c r="O52" s="25"/>
      <c r="P52" s="25"/>
      <c r="Q52" s="25"/>
      <c r="R52" s="3"/>
      <c r="S52" s="3"/>
      <c r="T52" s="3"/>
      <c r="U52" s="3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</row>
    <row r="53" spans="1:40" ht="14.25">
      <c r="A53" s="25"/>
      <c r="B53" s="25"/>
      <c r="C53" s="27" t="s">
        <v>40</v>
      </c>
      <c r="D53" s="26"/>
      <c r="E53" s="161"/>
      <c r="F53" s="167"/>
      <c r="G53" s="170">
        <v>1.55</v>
      </c>
      <c r="H53" s="52">
        <v>2</v>
      </c>
      <c r="I53" s="53" t="s">
        <v>4</v>
      </c>
      <c r="J53" s="26"/>
      <c r="K53" s="158" t="s">
        <v>27</v>
      </c>
      <c r="L53" s="29"/>
      <c r="M53" s="28"/>
      <c r="N53" s="25"/>
      <c r="O53" s="25"/>
      <c r="P53" s="25"/>
      <c r="Q53" s="25"/>
      <c r="R53" s="3"/>
      <c r="S53" s="3"/>
      <c r="T53" s="3"/>
      <c r="U53" s="3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</row>
    <row r="54" spans="1:40" ht="14.25">
      <c r="A54" s="25"/>
      <c r="B54" s="25"/>
      <c r="C54" s="172" t="s">
        <v>122</v>
      </c>
      <c r="D54" s="173"/>
      <c r="E54" s="161"/>
      <c r="F54" s="167"/>
      <c r="G54" s="170">
        <v>0.6</v>
      </c>
      <c r="H54" s="52">
        <v>1.1</v>
      </c>
      <c r="I54" s="53" t="s">
        <v>4</v>
      </c>
      <c r="J54" s="26"/>
      <c r="K54" s="157" t="s">
        <v>115</v>
      </c>
      <c r="L54" s="29"/>
      <c r="M54" s="28"/>
      <c r="N54" s="25"/>
      <c r="O54" s="25"/>
      <c r="P54" s="25"/>
      <c r="Q54" s="25"/>
      <c r="R54" s="3"/>
      <c r="S54" s="3"/>
      <c r="T54" s="3"/>
      <c r="U54" s="3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</row>
    <row r="55" spans="1:40" ht="14.25">
      <c r="A55" s="25"/>
      <c r="B55" s="25"/>
      <c r="C55" s="172" t="s">
        <v>123</v>
      </c>
      <c r="D55" s="173"/>
      <c r="E55" s="161"/>
      <c r="F55" s="167"/>
      <c r="G55" s="170">
        <v>1.6</v>
      </c>
      <c r="H55" s="52">
        <v>3.4</v>
      </c>
      <c r="I55" s="53" t="s">
        <v>4</v>
      </c>
      <c r="J55" s="26"/>
      <c r="K55" s="157" t="s">
        <v>115</v>
      </c>
      <c r="L55" s="29"/>
      <c r="M55" s="28"/>
      <c r="N55" s="25"/>
      <c r="O55" s="25"/>
      <c r="P55" s="25"/>
      <c r="Q55" s="25"/>
      <c r="R55" s="3"/>
      <c r="S55" s="3"/>
      <c r="T55" s="3"/>
      <c r="U55" s="3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</row>
    <row r="56" spans="1:40" ht="13.5" thickBot="1">
      <c r="A56" s="25"/>
      <c r="B56" s="25"/>
      <c r="C56" s="3"/>
      <c r="D56" s="3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</row>
    <row r="57" spans="1:40" ht="13.5" thickTop="1">
      <c r="A57" s="25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</row>
    <row r="58" spans="1:40" ht="18">
      <c r="A58" s="25"/>
      <c r="B58" s="25"/>
      <c r="C58" s="25"/>
      <c r="D58" s="25"/>
      <c r="E58" s="25"/>
      <c r="F58" s="25"/>
      <c r="G58" s="5" t="s">
        <v>11</v>
      </c>
      <c r="H58" s="6"/>
      <c r="I58" s="6"/>
      <c r="J58" s="6"/>
      <c r="K58" s="49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</row>
    <row r="59" spans="1:40" ht="18">
      <c r="A59" s="25"/>
      <c r="B59" s="10" t="s">
        <v>9</v>
      </c>
      <c r="C59" s="4"/>
      <c r="D59" s="4"/>
      <c r="E59" s="80">
        <v>40</v>
      </c>
      <c r="F59" s="3" t="s">
        <v>13</v>
      </c>
      <c r="G59" s="9"/>
      <c r="H59" s="9"/>
      <c r="I59" s="9"/>
      <c r="J59" s="61">
        <f>+J14*6/100/E59/E60*10000/36</f>
        <v>31.944444444444443</v>
      </c>
      <c r="K59" s="21" t="s">
        <v>12</v>
      </c>
      <c r="L59" s="62">
        <f>+J59*3.6</f>
        <v>115</v>
      </c>
      <c r="M59" s="22" t="s">
        <v>17</v>
      </c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</row>
    <row r="60" spans="1:40" ht="15">
      <c r="A60" s="25"/>
      <c r="B60" s="11"/>
      <c r="C60" s="11"/>
      <c r="D60" s="12" t="s">
        <v>10</v>
      </c>
      <c r="E60" s="80">
        <v>3</v>
      </c>
      <c r="F60" s="3" t="s">
        <v>13</v>
      </c>
      <c r="G60" s="3"/>
      <c r="H60" s="3"/>
      <c r="I60" s="3"/>
      <c r="J60" s="3"/>
      <c r="K60" s="3"/>
      <c r="L60" s="63"/>
      <c r="M60" s="11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</row>
    <row r="61" spans="1:40" ht="18">
      <c r="A61" s="25"/>
      <c r="B61" s="4" t="s">
        <v>14</v>
      </c>
      <c r="C61" s="4"/>
      <c r="D61" s="4"/>
      <c r="E61" s="80">
        <v>26</v>
      </c>
      <c r="F61" s="3" t="s">
        <v>13</v>
      </c>
      <c r="G61" s="9"/>
      <c r="H61" s="9"/>
      <c r="I61" s="9"/>
      <c r="J61" s="61">
        <f>+J14*6/100/3.14/E61/E61*4*10000/36</f>
        <v>7.223708840563323</v>
      </c>
      <c r="K61" s="21" t="s">
        <v>12</v>
      </c>
      <c r="L61" s="64">
        <f>+J61*3.6</f>
        <v>26.005351826027965</v>
      </c>
      <c r="M61" s="23" t="s">
        <v>17</v>
      </c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</row>
    <row r="62" spans="1:40" ht="13.5" thickBo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</row>
    <row r="63" spans="1:40" ht="13.5" thickTop="1">
      <c r="A63" s="25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</row>
    <row r="64" spans="1:40" ht="12.75">
      <c r="A64" s="25"/>
      <c r="B64" s="6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</row>
    <row r="65" spans="1:40" ht="12.75">
      <c r="A65" s="25"/>
      <c r="B65" s="25"/>
      <c r="C65" s="25" t="s">
        <v>45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</row>
    <row r="66" spans="1:40" ht="12.75">
      <c r="A66" s="25"/>
      <c r="B66" s="25"/>
      <c r="C66" s="25" t="s">
        <v>46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</row>
    <row r="67" spans="1:40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</row>
    <row r="68" spans="1:40" ht="13.5" thickBot="1">
      <c r="A68" s="25"/>
      <c r="B68" s="25"/>
      <c r="C68" s="25"/>
      <c r="D68" s="25"/>
      <c r="E68" s="77">
        <v>380</v>
      </c>
      <c r="F68" s="25" t="s">
        <v>47</v>
      </c>
      <c r="G68" s="77">
        <v>400</v>
      </c>
      <c r="H68" s="25" t="s">
        <v>47</v>
      </c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</row>
    <row r="69" spans="1:40" ht="18.75" thickBot="1">
      <c r="A69" s="25"/>
      <c r="B69" s="25"/>
      <c r="C69" s="25"/>
      <c r="D69" s="25" t="s">
        <v>33</v>
      </c>
      <c r="E69" s="77">
        <v>5</v>
      </c>
      <c r="F69" s="25" t="s">
        <v>4</v>
      </c>
      <c r="G69" s="25" t="s">
        <v>33</v>
      </c>
      <c r="H69" s="78">
        <f>+G68*G68*E69/E68/E68</f>
        <v>5.540166204986149</v>
      </c>
      <c r="I69" s="79" t="s">
        <v>4</v>
      </c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</row>
    <row r="70" spans="1:40" ht="13.5" thickBo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</row>
    <row r="71" spans="1:40" ht="13.5" thickTop="1">
      <c r="A71" s="25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3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</row>
    <row r="72" spans="1:40" ht="12.75">
      <c r="A72" s="25"/>
      <c r="B72" s="25" t="s">
        <v>43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</row>
    <row r="73" spans="1:40" ht="12.75">
      <c r="A73" s="25"/>
      <c r="B73" s="6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</row>
    <row r="74" spans="1:40" ht="12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</row>
    <row r="75" spans="1:40" ht="12.75">
      <c r="A75" s="25"/>
      <c r="B75" s="6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</row>
    <row r="76" spans="1:40" ht="12.7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</row>
    <row r="77" spans="1:40" ht="13.5" thickBo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</row>
    <row r="78" spans="1:40" ht="13.5" thickTop="1">
      <c r="A78" s="25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</row>
    <row r="79" spans="1:40" ht="12.75">
      <c r="A79" s="25"/>
      <c r="B79" s="84" t="s">
        <v>48</v>
      </c>
      <c r="C79" s="84"/>
      <c r="D79" s="84"/>
      <c r="E79" s="84"/>
      <c r="F79" s="84"/>
      <c r="G79" s="84"/>
      <c r="H79" s="84"/>
      <c r="I79" s="84"/>
      <c r="J79" s="84" t="s">
        <v>116</v>
      </c>
      <c r="K79" s="84"/>
      <c r="L79" s="84"/>
      <c r="M79" s="84"/>
      <c r="N79" s="84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</row>
    <row r="80" spans="1:40" ht="13.5" thickBot="1">
      <c r="A80" s="25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</row>
    <row r="81" spans="1:40" ht="13.5" thickTop="1">
      <c r="A81" s="25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</row>
    <row r="82" spans="1:40" ht="12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</row>
    <row r="83" spans="1:40" ht="12.7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</row>
    <row r="84" spans="1:40" ht="12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</row>
    <row r="85" spans="1:40" ht="12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</row>
    <row r="86" spans="1:40" ht="12.7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</row>
    <row r="87" spans="1:40" ht="12.7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</row>
    <row r="88" spans="1:40" ht="12.7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</row>
    <row r="89" spans="1:40" ht="12.7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</row>
    <row r="90" spans="1:40" ht="12.7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</row>
    <row r="91" spans="1:40" ht="12.7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</row>
    <row r="92" spans="1:40" ht="12.7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</row>
    <row r="93" spans="1:40" ht="12.7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</row>
    <row r="94" spans="1:40" ht="12.7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</row>
    <row r="95" spans="1:40" ht="12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</row>
    <row r="96" spans="1:40" ht="12.7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</row>
    <row r="97" spans="1:40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</row>
    <row r="98" spans="1:40" ht="12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</row>
    <row r="99" spans="1:40" ht="12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</row>
    <row r="100" spans="1:40" ht="12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</row>
    <row r="101" spans="1:40" ht="12.7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</row>
    <row r="102" spans="1:40" ht="12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</row>
    <row r="103" spans="1:40" ht="12.7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</row>
    <row r="104" spans="1:40" ht="12.7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</row>
    <row r="105" spans="1:40" ht="12.7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</row>
    <row r="106" spans="1:40" ht="12.7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</row>
    <row r="107" spans="1:40" ht="12.7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</row>
    <row r="108" spans="1:40" ht="12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</row>
    <row r="109" spans="1:40" ht="12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</row>
    <row r="110" spans="1:40" ht="12.7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</row>
    <row r="111" spans="1:40" ht="12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</row>
    <row r="112" spans="1:40" ht="12.7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</row>
    <row r="113" spans="1:40" ht="12.7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</row>
    <row r="114" spans="1:40" ht="12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</row>
    <row r="115" spans="1:40" ht="12.7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</row>
    <row r="116" spans="1:40" ht="12.7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</row>
    <row r="117" spans="1:40" ht="12.7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</row>
    <row r="118" spans="1:40" ht="12.7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</row>
    <row r="119" spans="1:40" ht="12.7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</row>
    <row r="120" spans="1:40" ht="12.7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</row>
    <row r="121" spans="1:40" ht="12.7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</row>
    <row r="122" spans="1:40" ht="12.7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</row>
    <row r="123" spans="1:40" ht="12.7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</row>
    <row r="124" spans="1:40" ht="12.7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</row>
    <row r="125" spans="1:40" ht="12.7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</row>
    <row r="126" spans="1:40" ht="12.7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</row>
    <row r="127" spans="1:40" ht="12.7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</row>
    <row r="128" spans="1:40" ht="12.7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</row>
    <row r="129" spans="1:40" ht="12.7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</row>
    <row r="130" spans="1:40" ht="12.7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</row>
    <row r="131" spans="1:40" ht="12.7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</row>
    <row r="132" spans="1:40" ht="12.7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</row>
    <row r="133" spans="1:40" ht="12.7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</row>
    <row r="134" spans="1:40" ht="12.7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</row>
    <row r="135" spans="1:40" ht="12.7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</row>
    <row r="136" spans="1:40" ht="12.7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</row>
    <row r="137" spans="1:40" ht="12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</row>
    <row r="138" spans="1:40" ht="12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</row>
    <row r="139" spans="1:40" ht="12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</row>
    <row r="140" spans="1:40" ht="12.7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</row>
    <row r="141" spans="1:40" ht="12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</row>
    <row r="142" spans="1:40" ht="12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</row>
    <row r="143" spans="1:40" ht="12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</row>
    <row r="144" spans="1:40" ht="12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</row>
    <row r="145" spans="1:40" ht="12.7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</row>
    <row r="146" spans="1:40" ht="12.7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</row>
    <row r="147" spans="1:40" ht="12.7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</row>
    <row r="148" spans="1:40" ht="12.7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</row>
    <row r="149" spans="1:40" ht="12.7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</row>
    <row r="150" spans="1:40" ht="12.7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</row>
    <row r="151" spans="1:40" ht="12.7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</row>
    <row r="152" spans="1:40" ht="12.7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</row>
    <row r="153" spans="1:40" ht="12.7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</row>
    <row r="154" spans="1:40" ht="12.7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</row>
    <row r="155" spans="1:40" ht="12.7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</row>
    <row r="156" spans="1:40" ht="12.7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</row>
    <row r="157" spans="1:40" ht="12.7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</row>
    <row r="158" spans="1:40" ht="12.7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</row>
    <row r="159" spans="1:40" ht="12.7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</row>
    <row r="160" spans="1:40" ht="12.7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</row>
    <row r="161" spans="1:40" ht="12.7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</row>
    <row r="162" spans="1:40" ht="12.7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</row>
    <row r="163" spans="1:40" ht="12.7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</row>
    <row r="164" spans="1:40" ht="12.7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</row>
    <row r="165" spans="1:40" ht="12.7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</row>
    <row r="166" spans="1:40" ht="12.7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</row>
    <row r="167" spans="1:40" ht="12.7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</row>
    <row r="168" spans="1:40" ht="12.7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</row>
    <row r="169" spans="1:40" ht="12.7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</row>
    <row r="170" spans="1:40" ht="12.7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</row>
    <row r="171" spans="1:40" ht="12.7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</row>
    <row r="172" spans="1:40" ht="12.7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</row>
    <row r="173" spans="1:40" ht="12.7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</row>
    <row r="174" spans="1:40" ht="12.7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</row>
    <row r="175" spans="1:40" ht="12.7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</row>
    <row r="176" spans="1:40" ht="12.7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</row>
    <row r="177" spans="1:40" ht="12.7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</row>
    <row r="178" spans="1:40" ht="12.7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</row>
    <row r="179" spans="1:40" ht="12.7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</row>
    <row r="180" spans="1:40" ht="12.7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</row>
    <row r="181" spans="1:40" ht="12.7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</row>
    <row r="182" spans="1:40" ht="12.7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</row>
    <row r="183" spans="1:40" ht="12.7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</row>
    <row r="184" spans="1:40" ht="12.7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</row>
    <row r="185" spans="1:40" ht="12.7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</row>
    <row r="186" spans="1:40" ht="12.7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</row>
    <row r="187" spans="1:40" ht="12.7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</row>
    <row r="188" spans="1:40" ht="12.7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</row>
    <row r="189" spans="1:40" ht="12.7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</row>
    <row r="190" spans="1:40" ht="12.7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</row>
    <row r="191" spans="1:40" ht="12.7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</row>
    <row r="192" spans="1:40" ht="12.7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</row>
    <row r="193" spans="1:40" ht="12.7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</row>
    <row r="194" spans="1:40" ht="12.7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</row>
    <row r="195" spans="1:40" ht="12.7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</row>
    <row r="196" spans="1:40" ht="12.7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</row>
  </sheetData>
  <sheetProtection/>
  <conditionalFormatting sqref="L39:L55">
    <cfRule type="cellIs" priority="1" dxfId="0" operator="between" stopIfTrue="1">
      <formula>$L$21*0.9</formula>
      <formula>$L$21*1.6</formula>
    </cfRule>
  </conditionalFormatting>
  <conditionalFormatting sqref="E24:H55">
    <cfRule type="cellIs" priority="2" dxfId="0" operator="between" stopIfTrue="1">
      <formula>$I$12*0.8</formula>
      <formula>$I$12*1.6</formula>
    </cfRule>
  </conditionalFormatting>
  <conditionalFormatting sqref="K24:K38">
    <cfRule type="cellIs" priority="3" dxfId="0" operator="between" stopIfTrue="1">
      <formula>$G$14*0.8</formula>
      <formula>$G$14*1.6</formula>
    </cfRule>
  </conditionalFormatting>
  <conditionalFormatting sqref="L24:L38">
    <cfRule type="cellIs" priority="4" dxfId="0" operator="between" stopIfTrue="1">
      <formula>$L$21*0.8</formula>
      <formula>$L$21*1.6</formula>
    </cfRule>
  </conditionalFormatting>
  <printOptions/>
  <pageMargins left="0.75" right="0.75" top="1" bottom="1" header="0.4921259845" footer="0.492125984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AA74"/>
  <sheetViews>
    <sheetView tabSelected="1" workbookViewId="0" topLeftCell="A1">
      <selection activeCell="C28" sqref="C28"/>
    </sheetView>
  </sheetViews>
  <sheetFormatPr defaultColWidth="9.00390625" defaultRowHeight="12.75"/>
  <cols>
    <col min="1" max="1" width="5.00390625" style="0" customWidth="1"/>
    <col min="2" max="2" width="5.25390625" style="0" customWidth="1"/>
    <col min="3" max="3" width="27.25390625" style="0" customWidth="1"/>
    <col min="4" max="4" width="25.375" style="0" customWidth="1"/>
    <col min="5" max="5" width="29.25390625" style="0" customWidth="1"/>
    <col min="6" max="6" width="17.875" style="0" customWidth="1"/>
  </cols>
  <sheetData>
    <row r="1" spans="1:27" ht="12.7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</row>
    <row r="2" spans="1:27" ht="13.5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1:27" ht="14.25" thickBot="1" thickTop="1">
      <c r="A3" s="96"/>
      <c r="B3" s="91"/>
      <c r="C3" s="92"/>
      <c r="D3" s="92"/>
      <c r="E3" s="92"/>
      <c r="F3" s="92"/>
      <c r="G3" s="93"/>
      <c r="H3" s="85"/>
      <c r="I3" s="85"/>
      <c r="J3" s="85"/>
      <c r="K3" s="85"/>
      <c r="L3" s="85"/>
      <c r="M3" s="85"/>
      <c r="N3" s="85"/>
      <c r="O3" s="85">
        <v>1</v>
      </c>
      <c r="P3" s="85">
        <v>10</v>
      </c>
      <c r="Q3" s="85"/>
      <c r="R3" s="85"/>
      <c r="S3" s="85" t="s">
        <v>99</v>
      </c>
      <c r="T3" s="85" t="str">
        <f>CONCATENATE(S3,U3,V3)</f>
        <v>O6</v>
      </c>
      <c r="U3" s="136">
        <v>6</v>
      </c>
      <c r="V3" s="85"/>
      <c r="W3" s="85"/>
      <c r="X3" s="85"/>
      <c r="Y3" s="85"/>
      <c r="Z3" s="85"/>
      <c r="AA3" s="85"/>
    </row>
    <row r="4" spans="1:27" ht="27" thickBot="1" thickTop="1">
      <c r="A4" s="96"/>
      <c r="B4" s="94"/>
      <c r="C4" s="88" t="s">
        <v>59</v>
      </c>
      <c r="D4" s="89"/>
      <c r="E4" s="89"/>
      <c r="F4" s="90"/>
      <c r="G4" s="96"/>
      <c r="H4" s="85"/>
      <c r="I4" s="85"/>
      <c r="J4" s="85"/>
      <c r="K4" s="85"/>
      <c r="L4" s="85"/>
      <c r="M4" s="85"/>
      <c r="N4" s="85"/>
      <c r="O4" s="85">
        <v>1.5</v>
      </c>
      <c r="P4" s="85">
        <v>14</v>
      </c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</row>
    <row r="5" spans="1:27" ht="15" customHeight="1" thickBot="1" thickTop="1">
      <c r="A5" s="96"/>
      <c r="B5" s="94"/>
      <c r="C5" s="97"/>
      <c r="D5" s="95"/>
      <c r="E5" s="95"/>
      <c r="F5" s="95"/>
      <c r="G5" s="96"/>
      <c r="H5" s="85"/>
      <c r="I5" s="85"/>
      <c r="J5" s="85"/>
      <c r="K5" s="85"/>
      <c r="L5" s="85"/>
      <c r="M5" s="85"/>
      <c r="N5" s="85"/>
      <c r="O5" s="85">
        <v>2.5</v>
      </c>
      <c r="P5" s="85">
        <v>23</v>
      </c>
      <c r="Q5" s="85"/>
      <c r="R5" s="85"/>
      <c r="S5" s="85"/>
      <c r="T5" s="85">
        <f>+C13*C13/D13/1000</f>
        <v>28.07017543859649</v>
      </c>
      <c r="U5" s="85">
        <f>0.01786*E13*2/F13</f>
        <v>2.1432</v>
      </c>
      <c r="V5" s="85"/>
      <c r="W5" s="85"/>
      <c r="X5" s="85"/>
      <c r="Y5" s="85"/>
      <c r="Z5" s="85"/>
      <c r="AA5" s="85"/>
    </row>
    <row r="6" spans="1:27" ht="15.75" thickTop="1">
      <c r="A6" s="96"/>
      <c r="B6" s="94"/>
      <c r="C6" s="98" t="s">
        <v>68</v>
      </c>
      <c r="D6" s="99"/>
      <c r="E6" s="99"/>
      <c r="F6" s="153" t="s">
        <v>100</v>
      </c>
      <c r="G6" s="96"/>
      <c r="H6" s="85"/>
      <c r="I6" s="85"/>
      <c r="J6" s="85"/>
      <c r="K6" s="85"/>
      <c r="L6" s="85"/>
      <c r="M6" s="85"/>
      <c r="N6" s="85"/>
      <c r="O6" s="85">
        <v>4</v>
      </c>
      <c r="P6" s="85">
        <v>30</v>
      </c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</row>
    <row r="7" spans="1:27" ht="15">
      <c r="A7" s="96"/>
      <c r="B7" s="94"/>
      <c r="C7" s="98" t="s">
        <v>96</v>
      </c>
      <c r="D7" s="99"/>
      <c r="E7" s="99"/>
      <c r="F7" s="154" t="s">
        <v>98</v>
      </c>
      <c r="G7" s="96"/>
      <c r="H7" s="85"/>
      <c r="I7" s="85"/>
      <c r="J7" s="85"/>
      <c r="K7" s="85"/>
      <c r="L7" s="85"/>
      <c r="M7" s="85"/>
      <c r="N7" s="85"/>
      <c r="O7" s="85">
        <v>6</v>
      </c>
      <c r="P7" s="85">
        <v>38</v>
      </c>
      <c r="Q7" s="85"/>
      <c r="R7" s="85"/>
      <c r="S7" s="85"/>
      <c r="T7" s="85">
        <f>+F13</f>
        <v>2.5</v>
      </c>
      <c r="U7" s="85">
        <f>VLOOKUP(T7,O3:P18,2,FALSE)</f>
        <v>23</v>
      </c>
      <c r="V7" s="85"/>
      <c r="W7" s="85"/>
      <c r="X7" s="85"/>
      <c r="Y7" s="85"/>
      <c r="Z7" s="85"/>
      <c r="AA7" s="85"/>
    </row>
    <row r="8" spans="1:27" ht="23.25">
      <c r="A8" s="96"/>
      <c r="B8" s="94"/>
      <c r="C8" s="100" t="s">
        <v>58</v>
      </c>
      <c r="D8" s="99"/>
      <c r="E8" s="99"/>
      <c r="F8" s="152"/>
      <c r="G8" s="96"/>
      <c r="H8" s="85"/>
      <c r="I8" s="85"/>
      <c r="J8" s="85"/>
      <c r="K8" s="85"/>
      <c r="L8" s="85"/>
      <c r="M8" s="85"/>
      <c r="N8" s="85"/>
      <c r="O8" s="85">
        <v>10</v>
      </c>
      <c r="P8" s="85">
        <v>56</v>
      </c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</row>
    <row r="9" spans="1:27" ht="15.75" thickBot="1">
      <c r="A9" s="96"/>
      <c r="B9" s="94"/>
      <c r="C9" s="98" t="s">
        <v>97</v>
      </c>
      <c r="D9" s="99"/>
      <c r="E9" s="99"/>
      <c r="F9" s="135"/>
      <c r="G9" s="96"/>
      <c r="H9" s="85"/>
      <c r="I9" s="85"/>
      <c r="J9" s="85"/>
      <c r="K9" s="85"/>
      <c r="L9" s="85"/>
      <c r="M9" s="85"/>
      <c r="N9" s="85"/>
      <c r="O9" s="85">
        <v>16</v>
      </c>
      <c r="P9" s="85">
        <v>75</v>
      </c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</row>
    <row r="10" spans="1:27" ht="14.25" thickBot="1" thickTop="1">
      <c r="A10" s="96"/>
      <c r="B10" s="94"/>
      <c r="C10" s="95"/>
      <c r="D10" s="95"/>
      <c r="E10" s="95"/>
      <c r="F10" s="95"/>
      <c r="G10" s="96"/>
      <c r="H10" s="85"/>
      <c r="I10" s="85"/>
      <c r="J10" s="85"/>
      <c r="K10" s="85"/>
      <c r="L10" s="85"/>
      <c r="M10" s="85"/>
      <c r="N10" s="85"/>
      <c r="O10" s="85">
        <v>25</v>
      </c>
      <c r="P10" s="85">
        <v>102</v>
      </c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</row>
    <row r="11" spans="1:27" ht="18">
      <c r="A11" s="96"/>
      <c r="B11" s="94"/>
      <c r="C11" s="86" t="s">
        <v>50</v>
      </c>
      <c r="D11" s="86" t="s">
        <v>52</v>
      </c>
      <c r="E11" s="86" t="s">
        <v>51</v>
      </c>
      <c r="F11" s="87" t="s">
        <v>53</v>
      </c>
      <c r="G11" s="96"/>
      <c r="H11" s="85"/>
      <c r="I11" s="85"/>
      <c r="J11" s="85"/>
      <c r="K11" s="85"/>
      <c r="L11" s="85"/>
      <c r="M11" s="85"/>
      <c r="N11" s="85"/>
      <c r="O11" s="85">
        <v>35</v>
      </c>
      <c r="P11" s="85">
        <v>125</v>
      </c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</row>
    <row r="12" spans="1:27" ht="18">
      <c r="A12" s="96"/>
      <c r="B12" s="94"/>
      <c r="C12" s="104" t="s">
        <v>55</v>
      </c>
      <c r="D12" s="104" t="s">
        <v>56</v>
      </c>
      <c r="E12" s="104" t="s">
        <v>57</v>
      </c>
      <c r="F12" s="104" t="s">
        <v>70</v>
      </c>
      <c r="G12" s="96"/>
      <c r="H12" s="85"/>
      <c r="I12" s="85"/>
      <c r="J12" s="85"/>
      <c r="K12" s="85"/>
      <c r="L12" s="85"/>
      <c r="M12" s="85"/>
      <c r="N12" s="85"/>
      <c r="O12" s="85">
        <v>50</v>
      </c>
      <c r="P12" s="85">
        <v>158</v>
      </c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</row>
    <row r="13" spans="1:27" ht="18">
      <c r="A13" s="96"/>
      <c r="B13" s="94"/>
      <c r="C13" s="156">
        <v>400</v>
      </c>
      <c r="D13" s="155">
        <v>5.7</v>
      </c>
      <c r="E13" s="156">
        <v>150</v>
      </c>
      <c r="F13" s="155">
        <v>2.5</v>
      </c>
      <c r="G13" s="96"/>
      <c r="H13" s="85"/>
      <c r="I13" s="85"/>
      <c r="J13" s="85"/>
      <c r="K13" s="85"/>
      <c r="L13" s="85"/>
      <c r="M13" s="85"/>
      <c r="N13" s="85"/>
      <c r="O13" s="85">
        <v>70</v>
      </c>
      <c r="P13" s="85">
        <v>200</v>
      </c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</row>
    <row r="14" spans="1:27" ht="12.75">
      <c r="A14" s="96"/>
      <c r="B14" s="94"/>
      <c r="C14" s="137"/>
      <c r="D14" s="137"/>
      <c r="E14" s="138" t="s">
        <v>74</v>
      </c>
      <c r="F14" s="139">
        <f>+U7</f>
        <v>23</v>
      </c>
      <c r="G14" s="96"/>
      <c r="H14" s="85"/>
      <c r="I14" s="85"/>
      <c r="J14" s="85"/>
      <c r="K14" s="85"/>
      <c r="L14" s="85"/>
      <c r="M14" s="85"/>
      <c r="N14" s="85"/>
      <c r="O14" s="85">
        <v>95</v>
      </c>
      <c r="P14" s="85">
        <v>240</v>
      </c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</row>
    <row r="15" spans="1:27" ht="20.25">
      <c r="A15" s="96"/>
      <c r="B15" s="94"/>
      <c r="C15" s="140" t="s">
        <v>69</v>
      </c>
      <c r="D15" s="141"/>
      <c r="E15" s="141"/>
      <c r="F15" s="141"/>
      <c r="G15" s="96"/>
      <c r="H15" s="85"/>
      <c r="I15" s="85"/>
      <c r="J15" s="85"/>
      <c r="K15" s="85"/>
      <c r="L15" s="85"/>
      <c r="M15" s="85"/>
      <c r="N15" s="85"/>
      <c r="O15" s="85">
        <v>120</v>
      </c>
      <c r="P15" s="85">
        <v>280</v>
      </c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</row>
    <row r="16" spans="1:27" ht="21" thickBot="1">
      <c r="A16" s="96"/>
      <c r="B16" s="94"/>
      <c r="C16" s="142"/>
      <c r="D16" s="137"/>
      <c r="E16" s="137"/>
      <c r="F16" s="137"/>
      <c r="G16" s="96"/>
      <c r="H16" s="85"/>
      <c r="I16" s="85"/>
      <c r="J16" s="85"/>
      <c r="K16" s="85"/>
      <c r="L16" s="85"/>
      <c r="M16" s="85"/>
      <c r="N16" s="85"/>
      <c r="O16" s="85">
        <v>150</v>
      </c>
      <c r="P16" s="85">
        <v>320</v>
      </c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</row>
    <row r="17" spans="1:27" ht="18">
      <c r="A17" s="96"/>
      <c r="B17" s="94"/>
      <c r="C17" s="143" t="s">
        <v>63</v>
      </c>
      <c r="D17" s="143" t="s">
        <v>54</v>
      </c>
      <c r="E17" s="143" t="s">
        <v>64</v>
      </c>
      <c r="F17" s="143" t="s">
        <v>72</v>
      </c>
      <c r="G17" s="96"/>
      <c r="H17" s="85"/>
      <c r="I17" s="85"/>
      <c r="J17" s="85"/>
      <c r="K17" s="85"/>
      <c r="L17" s="85"/>
      <c r="M17" s="85"/>
      <c r="N17" s="85"/>
      <c r="O17" s="85">
        <v>185</v>
      </c>
      <c r="P17" s="85">
        <v>360</v>
      </c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</row>
    <row r="18" spans="1:27" ht="18.75" thickBot="1">
      <c r="A18" s="96"/>
      <c r="B18" s="94"/>
      <c r="C18" s="144" t="s">
        <v>55</v>
      </c>
      <c r="D18" s="144" t="s">
        <v>56</v>
      </c>
      <c r="E18" s="144" t="s">
        <v>65</v>
      </c>
      <c r="F18" s="144" t="s">
        <v>73</v>
      </c>
      <c r="G18" s="96"/>
      <c r="H18" s="85"/>
      <c r="I18" s="85"/>
      <c r="J18" s="85"/>
      <c r="K18" s="85"/>
      <c r="L18" s="85"/>
      <c r="M18" s="85"/>
      <c r="N18" s="85"/>
      <c r="O18" s="85">
        <v>240</v>
      </c>
      <c r="P18" s="85">
        <v>430</v>
      </c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</row>
    <row r="19" spans="1:27" ht="24.75" thickBot="1" thickTop="1">
      <c r="A19" s="96"/>
      <c r="B19" s="94"/>
      <c r="C19" s="145">
        <f>+T5*C13/(T5+U5)</f>
        <v>371.62581182819923</v>
      </c>
      <c r="D19" s="146">
        <f>+C19*C19/T5/1000</f>
        <v>4.92001713060449</v>
      </c>
      <c r="E19" s="146">
        <f>+(D13-D19)*100/D13</f>
        <v>13.683909989394909</v>
      </c>
      <c r="F19" s="146">
        <f>+(D19+C25/1000)*1000/C13</f>
        <v>13.239169546379598</v>
      </c>
      <c r="G19" s="96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</row>
    <row r="20" spans="1:27" ht="13.5" thickTop="1">
      <c r="A20" s="96"/>
      <c r="B20" s="94"/>
      <c r="C20" s="147"/>
      <c r="D20" s="147"/>
      <c r="E20" s="147"/>
      <c r="F20" s="137"/>
      <c r="G20" s="96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</row>
    <row r="21" spans="1:27" ht="12.75">
      <c r="A21" s="96"/>
      <c r="B21" s="94"/>
      <c r="C21" s="147"/>
      <c r="D21" s="137"/>
      <c r="E21" s="147"/>
      <c r="F21" s="137"/>
      <c r="G21" s="96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</row>
    <row r="22" spans="1:27" ht="15">
      <c r="A22" s="96"/>
      <c r="B22" s="94"/>
      <c r="C22" s="148" t="s">
        <v>66</v>
      </c>
      <c r="D22" s="137"/>
      <c r="E22" s="148" t="s">
        <v>60</v>
      </c>
      <c r="F22" s="137"/>
      <c r="G22" s="96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</row>
    <row r="23" spans="1:27" ht="15">
      <c r="A23" s="96"/>
      <c r="B23" s="94"/>
      <c r="C23" s="149" t="s">
        <v>67</v>
      </c>
      <c r="D23" s="137"/>
      <c r="E23" s="149" t="s">
        <v>61</v>
      </c>
      <c r="F23" s="137"/>
      <c r="G23" s="96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</row>
    <row r="24" spans="1:27" ht="15">
      <c r="A24" s="96"/>
      <c r="B24" s="94"/>
      <c r="C24" s="150" t="s">
        <v>62</v>
      </c>
      <c r="D24" s="137"/>
      <c r="E24" s="150" t="s">
        <v>62</v>
      </c>
      <c r="F24" s="137"/>
      <c r="G24" s="96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</row>
    <row r="25" spans="1:27" ht="20.25">
      <c r="A25" s="96"/>
      <c r="B25" s="94"/>
      <c r="C25" s="151">
        <f>+(C13-C19)*(C13-C19)/U5</f>
        <v>375.650687947349</v>
      </c>
      <c r="D25" s="137"/>
      <c r="E25" s="151">
        <f>+C25/E13</f>
        <v>2.5043379196489934</v>
      </c>
      <c r="F25" s="137"/>
      <c r="G25" s="96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</row>
    <row r="26" spans="1:27" ht="12.75">
      <c r="A26" s="96"/>
      <c r="B26" s="94"/>
      <c r="C26" s="95"/>
      <c r="D26" s="95"/>
      <c r="E26" s="95"/>
      <c r="F26" s="95"/>
      <c r="G26" s="96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</row>
    <row r="27" spans="1:27" ht="21.75" thickBot="1">
      <c r="A27" s="96"/>
      <c r="B27" s="101"/>
      <c r="C27" s="106" t="s">
        <v>71</v>
      </c>
      <c r="D27" s="107"/>
      <c r="E27" s="107"/>
      <c r="F27" s="102"/>
      <c r="G27" s="103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</row>
    <row r="28" spans="1:27" ht="13.5" thickTop="1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</row>
    <row r="29" spans="1:27" ht="13.5" thickBot="1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</row>
    <row r="30" spans="1:27" ht="20.25">
      <c r="A30" s="85"/>
      <c r="B30" s="105"/>
      <c r="C30" s="111" t="s">
        <v>76</v>
      </c>
      <c r="D30" s="112" t="s">
        <v>77</v>
      </c>
      <c r="E30" s="112" t="s">
        <v>80</v>
      </c>
      <c r="F30" s="112" t="s">
        <v>83</v>
      </c>
      <c r="G30" s="112" t="s">
        <v>72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</row>
    <row r="31" spans="1:27" ht="15.75" thickBot="1">
      <c r="A31" s="85"/>
      <c r="B31" s="85"/>
      <c r="C31" s="113" t="s">
        <v>84</v>
      </c>
      <c r="D31" s="114" t="s">
        <v>85</v>
      </c>
      <c r="E31" s="115"/>
      <c r="F31" s="115"/>
      <c r="G31" s="115" t="s">
        <v>73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</row>
    <row r="32" spans="1:27" ht="18">
      <c r="A32" s="85"/>
      <c r="B32" s="85"/>
      <c r="C32" s="116" t="s">
        <v>75</v>
      </c>
      <c r="D32" s="117" t="s">
        <v>78</v>
      </c>
      <c r="E32" s="117" t="s">
        <v>81</v>
      </c>
      <c r="F32" s="117" t="s">
        <v>87</v>
      </c>
      <c r="G32" s="117">
        <v>11.7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</row>
    <row r="33" spans="1:27" ht="15.75" thickBot="1">
      <c r="A33" s="85"/>
      <c r="B33" s="85"/>
      <c r="C33" s="118" t="s">
        <v>118</v>
      </c>
      <c r="D33" s="119"/>
      <c r="E33" s="119" t="s">
        <v>82</v>
      </c>
      <c r="F33" s="119"/>
      <c r="G33" s="119">
        <v>12.4</v>
      </c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</row>
    <row r="34" spans="1:27" ht="18">
      <c r="A34" s="85"/>
      <c r="B34" s="85"/>
      <c r="C34" s="120" t="s">
        <v>75</v>
      </c>
      <c r="D34" s="121" t="s">
        <v>79</v>
      </c>
      <c r="E34" s="121" t="s">
        <v>81</v>
      </c>
      <c r="F34" s="121" t="s">
        <v>86</v>
      </c>
      <c r="G34" s="121">
        <v>11.6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</row>
    <row r="35" spans="1:27" ht="15.75" thickBot="1">
      <c r="A35" s="85"/>
      <c r="B35" s="85"/>
      <c r="C35" s="122" t="s">
        <v>119</v>
      </c>
      <c r="D35" s="123"/>
      <c r="E35" s="123" t="s">
        <v>82</v>
      </c>
      <c r="F35" s="123"/>
      <c r="G35" s="123">
        <v>12.2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</row>
    <row r="36" spans="1:27" ht="18.75" thickBot="1">
      <c r="A36" s="85"/>
      <c r="B36" s="85"/>
      <c r="C36" s="124" t="s">
        <v>88</v>
      </c>
      <c r="D36" s="125" t="s">
        <v>78</v>
      </c>
      <c r="E36" s="125" t="s">
        <v>95</v>
      </c>
      <c r="F36" s="125" t="s">
        <v>89</v>
      </c>
      <c r="G36" s="125">
        <v>19.7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</row>
    <row r="37" spans="1:27" ht="18">
      <c r="A37" s="85"/>
      <c r="B37" s="85"/>
      <c r="C37" s="116" t="s">
        <v>88</v>
      </c>
      <c r="D37" s="117" t="s">
        <v>78</v>
      </c>
      <c r="E37" s="117" t="s">
        <v>95</v>
      </c>
      <c r="F37" s="117" t="s">
        <v>90</v>
      </c>
      <c r="G37" s="117">
        <v>26.1</v>
      </c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</row>
    <row r="38" spans="1:27" ht="15.75" thickBot="1">
      <c r="A38" s="85"/>
      <c r="B38" s="85"/>
      <c r="C38" s="118" t="s">
        <v>120</v>
      </c>
      <c r="D38" s="119"/>
      <c r="E38" s="119"/>
      <c r="F38" s="119"/>
      <c r="G38" s="119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</row>
    <row r="39" spans="1:27" ht="18.75" thickBot="1">
      <c r="A39" s="85"/>
      <c r="B39" s="85"/>
      <c r="C39" s="126" t="s">
        <v>88</v>
      </c>
      <c r="D39" s="127" t="s">
        <v>91</v>
      </c>
      <c r="E39" s="127" t="s">
        <v>95</v>
      </c>
      <c r="F39" s="127" t="s">
        <v>90</v>
      </c>
      <c r="G39" s="127">
        <v>20.3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</row>
    <row r="40" spans="1:27" ht="18">
      <c r="A40" s="85"/>
      <c r="B40" s="85"/>
      <c r="C40" s="128" t="s">
        <v>88</v>
      </c>
      <c r="D40" s="129" t="s">
        <v>79</v>
      </c>
      <c r="E40" s="129" t="s">
        <v>95</v>
      </c>
      <c r="F40" s="129" t="s">
        <v>92</v>
      </c>
      <c r="G40" s="129">
        <v>25.8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</row>
    <row r="41" spans="1:27" ht="15.75" thickBot="1">
      <c r="A41" s="85"/>
      <c r="B41" s="85"/>
      <c r="C41" s="130" t="s">
        <v>120</v>
      </c>
      <c r="D41" s="131"/>
      <c r="E41" s="131"/>
      <c r="F41" s="131"/>
      <c r="G41" s="131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</row>
    <row r="42" spans="1:27" ht="18.75" thickBot="1">
      <c r="A42" s="85"/>
      <c r="B42" s="85"/>
      <c r="C42" s="132" t="s">
        <v>121</v>
      </c>
      <c r="D42" s="133" t="s">
        <v>78</v>
      </c>
      <c r="E42" s="133" t="s">
        <v>95</v>
      </c>
      <c r="F42" s="133" t="s">
        <v>93</v>
      </c>
      <c r="G42" s="133">
        <v>12.4</v>
      </c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</row>
    <row r="43" spans="1:27" ht="18.75" thickBot="1">
      <c r="A43" s="85"/>
      <c r="B43" s="85"/>
      <c r="C43" s="130" t="s">
        <v>118</v>
      </c>
      <c r="D43" s="131" t="s">
        <v>79</v>
      </c>
      <c r="E43" s="131" t="s">
        <v>95</v>
      </c>
      <c r="F43" s="131" t="s">
        <v>94</v>
      </c>
      <c r="G43" s="131">
        <v>12.2</v>
      </c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</row>
    <row r="44" spans="1:27" ht="15.75" thickBot="1">
      <c r="A44" s="85"/>
      <c r="B44" s="85"/>
      <c r="C44" s="109"/>
      <c r="D44" s="110"/>
      <c r="E44" s="110"/>
      <c r="F44" s="110"/>
      <c r="G44" s="110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</row>
    <row r="45" spans="1:27" ht="13.5" thickTop="1">
      <c r="A45" s="83"/>
      <c r="B45" s="83"/>
      <c r="C45" s="83"/>
      <c r="D45" s="83"/>
      <c r="E45" s="83"/>
      <c r="F45" s="83"/>
      <c r="G45" s="83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</row>
    <row r="46" spans="1:27" ht="12.75">
      <c r="A46" s="84" t="s">
        <v>48</v>
      </c>
      <c r="B46" s="84"/>
      <c r="C46" s="84"/>
      <c r="D46" s="84"/>
      <c r="E46" s="84" t="s">
        <v>117</v>
      </c>
      <c r="F46" s="84"/>
      <c r="G46" s="84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</row>
    <row r="47" spans="1:27" ht="13.5" thickBot="1">
      <c r="A47" s="134"/>
      <c r="B47" s="134"/>
      <c r="C47" s="134"/>
      <c r="D47" s="134"/>
      <c r="E47" s="134"/>
      <c r="F47" s="134"/>
      <c r="G47" s="134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</row>
    <row r="48" spans="1:27" ht="15.75" thickTop="1">
      <c r="A48" s="85"/>
      <c r="B48" s="85"/>
      <c r="C48" s="109"/>
      <c r="D48" s="108"/>
      <c r="E48" s="108"/>
      <c r="F48" s="108"/>
      <c r="G48" s="108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</row>
    <row r="49" spans="1:27" ht="15">
      <c r="A49" s="85"/>
      <c r="B49" s="85"/>
      <c r="C49" s="109"/>
      <c r="D49" s="108"/>
      <c r="E49" s="108"/>
      <c r="F49" s="108"/>
      <c r="G49" s="108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1:27" ht="12.75">
      <c r="A50" s="85"/>
      <c r="B50" s="85"/>
      <c r="C50" s="109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</row>
    <row r="51" spans="1:27" ht="12.75">
      <c r="A51" s="85"/>
      <c r="B51" s="85"/>
      <c r="C51" s="109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</row>
    <row r="52" spans="1:27" ht="12.75">
      <c r="A52" s="85"/>
      <c r="B52" s="85"/>
      <c r="C52" s="109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</row>
    <row r="53" spans="1:27" ht="12.75">
      <c r="A53" s="85"/>
      <c r="B53" s="85"/>
      <c r="C53" s="109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</row>
    <row r="54" spans="1:27" ht="12.75">
      <c r="A54" s="85"/>
      <c r="B54" s="85"/>
      <c r="C54" s="109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</row>
    <row r="55" spans="1:27" ht="12.75">
      <c r="A55" s="85"/>
      <c r="B55" s="85"/>
      <c r="C55" s="109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</row>
    <row r="56" spans="1:27" ht="12.7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</row>
    <row r="57" spans="1:27" ht="12.7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</row>
    <row r="58" spans="1:27" ht="12.75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</row>
    <row r="59" spans="1:27" ht="12.7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</row>
    <row r="60" spans="1:27" ht="12.7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</row>
    <row r="61" spans="1:27" ht="12.75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</row>
    <row r="62" spans="1:27" ht="12.75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</row>
    <row r="63" spans="1:27" ht="12.75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</row>
    <row r="64" spans="1:27" ht="12.75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</row>
    <row r="65" spans="1:27" ht="12.75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</row>
    <row r="66" spans="1:27" ht="12.75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</row>
    <row r="67" spans="1:27" ht="12.75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</row>
    <row r="68" spans="1:27" ht="12.75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</row>
    <row r="69" spans="1:27" ht="12.75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</row>
    <row r="70" spans="1:27" ht="12.75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</row>
    <row r="71" spans="1:27" ht="12.75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</row>
    <row r="72" spans="1:27" ht="12.75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</row>
    <row r="73" spans="1:27" ht="12.75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</row>
    <row r="74" spans="1:27" ht="12.75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</row>
  </sheetData>
  <sheetProtection password="DCD7" sheet="1" objects="1" scenarios="1"/>
  <conditionalFormatting sqref="E19">
    <cfRule type="cellIs" priority="1" dxfId="0" operator="greaterThan" stopIfTrue="1">
      <formula>15</formula>
    </cfRule>
  </conditionalFormatting>
  <conditionalFormatting sqref="F19">
    <cfRule type="cellIs" priority="2" dxfId="0" operator="greaterThanOrEqual" stopIfTrue="1">
      <formula>$U$7</formula>
    </cfRule>
  </conditionalFormatting>
  <printOptions/>
  <pageMargins left="0.75" right="0.75" top="1" bottom="1" header="0.4921259845" footer="0.492125984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Hydroisol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Výpočet tepel. ohřívače.</dc:title>
  <dc:subject/>
  <dc:creator>Šimák Josef ing.</dc:creator>
  <cp:keywords/>
  <dc:description/>
  <cp:lastModifiedBy>Tata</cp:lastModifiedBy>
  <dcterms:created xsi:type="dcterms:W3CDTF">2007-04-19T08:13:07Z</dcterms:created>
  <dcterms:modified xsi:type="dcterms:W3CDTF">2015-03-03T18:45:05Z</dcterms:modified>
  <cp:category/>
  <cp:version/>
  <cp:contentType/>
  <cp:contentStatus/>
</cp:coreProperties>
</file>